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Users\makiverka\Desktop\Curriculum Sheets\"/>
    </mc:Choice>
  </mc:AlternateContent>
  <xr:revisionPtr revIDLastSave="0" documentId="8_{8B794778-2AF5-4A94-9392-989DC1E4A4CB}" xr6:coauthVersionLast="36" xr6:coauthVersionMax="36" xr10:uidLastSave="{00000000-0000-0000-0000-000000000000}"/>
  <bookViews>
    <workbookView xWindow="0" yWindow="0" windowWidth="17970" windowHeight="7350" xr2:uid="{00000000-000D-0000-FFFF-FFFF00000000}"/>
  </bookViews>
  <sheets>
    <sheet name="CE Curriculum" sheetId="1" r:id="rId1"/>
    <sheet name="Flowchart" sheetId="3" r:id="rId2"/>
    <sheet name="Electives" sheetId="4" r:id="rId3"/>
    <sheet name="GPA Calculator" sheetId="5" r:id="rId4"/>
  </sheets>
  <definedNames>
    <definedName name="_ftn1" localSheetId="0">'CE Curriculum'!#REF!</definedName>
    <definedName name="_ftnref1" localSheetId="0">'CE Curriculum'!#REF!</definedName>
    <definedName name="flow_chart_print" localSheetId="1">Flowchart!$A$1:$T$32</definedName>
    <definedName name="flow_chart_print">#REF!</definedName>
    <definedName name="_xlnm.Print_Area" localSheetId="0">'CE Curriculum'!$A$1:$L$66</definedName>
    <definedName name="_xlnm.Print_Area" localSheetId="1">Flowchart!$A$1:$T$29</definedName>
    <definedName name="_xlnm.Print_Area">#N/A</definedName>
    <definedName name="Table_5_1_Curriculum">#REF!</definedName>
    <definedName name="Workloads" localSheetId="1">#REF!</definedName>
    <definedName name="Workloads">#REF!</definedName>
  </definedNames>
  <calcPr calcId="191029"/>
</workbook>
</file>

<file path=xl/calcChain.xml><?xml version="1.0" encoding="utf-8"?>
<calcChain xmlns="http://schemas.openxmlformats.org/spreadsheetml/2006/main">
  <c r="J22" i="3" l="1"/>
  <c r="D22" i="3"/>
  <c r="J37" i="5" l="1"/>
  <c r="J33" i="5"/>
  <c r="J28" i="5"/>
  <c r="L28" i="5" s="1"/>
  <c r="J23" i="5"/>
  <c r="L23" i="5" s="1"/>
  <c r="J18" i="5"/>
  <c r="L18" i="5" s="1"/>
  <c r="J8" i="5"/>
  <c r="K45" i="5"/>
  <c r="K39" i="5"/>
  <c r="K30" i="5"/>
  <c r="I44" i="5"/>
  <c r="I39" i="5"/>
  <c r="I34" i="5"/>
  <c r="I29" i="5"/>
  <c r="I24" i="5"/>
  <c r="I19" i="5"/>
  <c r="M1" i="5"/>
  <c r="B6" i="3"/>
  <c r="F6" i="5"/>
  <c r="C25" i="3"/>
  <c r="F24" i="3"/>
  <c r="G13" i="5"/>
  <c r="K13" i="5" s="1"/>
  <c r="G39" i="5"/>
  <c r="J39" i="5" s="1"/>
  <c r="L39" i="5" s="1"/>
  <c r="F39" i="5"/>
  <c r="H39" i="5" s="1"/>
  <c r="E39" i="5"/>
  <c r="D39" i="5"/>
  <c r="C39" i="5"/>
  <c r="G40" i="5"/>
  <c r="J40" i="5" s="1"/>
  <c r="L40" i="5" s="1"/>
  <c r="F40" i="5"/>
  <c r="E40" i="5"/>
  <c r="D40" i="5"/>
  <c r="C40" i="5"/>
  <c r="G41" i="5"/>
  <c r="J41" i="5" s="1"/>
  <c r="L41" i="5" s="1"/>
  <c r="F41" i="5"/>
  <c r="E41" i="5"/>
  <c r="D41" i="5"/>
  <c r="C41" i="5"/>
  <c r="G42" i="5"/>
  <c r="I42" i="5" s="1"/>
  <c r="F42" i="5"/>
  <c r="E42" i="5"/>
  <c r="N42" i="5" s="1"/>
  <c r="D42" i="5"/>
  <c r="C42" i="5"/>
  <c r="G27" i="5"/>
  <c r="J27" i="5" s="1"/>
  <c r="L27" i="5" s="1"/>
  <c r="F27" i="5"/>
  <c r="E27" i="5"/>
  <c r="D27" i="5"/>
  <c r="C27" i="5"/>
  <c r="G28" i="5"/>
  <c r="I28" i="5" s="1"/>
  <c r="F28" i="5"/>
  <c r="H28" i="5"/>
  <c r="E28" i="5"/>
  <c r="D28" i="5"/>
  <c r="C28" i="5"/>
  <c r="G31" i="5"/>
  <c r="J31" i="5" s="1"/>
  <c r="F31" i="5"/>
  <c r="E31" i="5"/>
  <c r="N31" i="5" s="1"/>
  <c r="D31" i="5"/>
  <c r="C31" i="5"/>
  <c r="G30" i="5"/>
  <c r="J30" i="5" s="1"/>
  <c r="L30" i="5" s="1"/>
  <c r="F30" i="5"/>
  <c r="E30" i="5"/>
  <c r="D30" i="5"/>
  <c r="C30" i="5"/>
  <c r="G29" i="5"/>
  <c r="K29" i="5" s="1"/>
  <c r="F29" i="5"/>
  <c r="H29" i="5" s="1"/>
  <c r="E29" i="5"/>
  <c r="D29" i="5"/>
  <c r="C29" i="5"/>
  <c r="G17" i="5"/>
  <c r="J17" i="5" s="1"/>
  <c r="L17" i="5" s="1"/>
  <c r="F17" i="5"/>
  <c r="H17" i="5" s="1"/>
  <c r="E17" i="5"/>
  <c r="D17" i="5"/>
  <c r="C17" i="5"/>
  <c r="G18" i="5"/>
  <c r="F18" i="5"/>
  <c r="H18" i="5" s="1"/>
  <c r="E18" i="5"/>
  <c r="D18" i="5"/>
  <c r="C18" i="5"/>
  <c r="G20" i="5"/>
  <c r="J20" i="5" s="1"/>
  <c r="L20" i="5" s="1"/>
  <c r="F20" i="5"/>
  <c r="E20" i="5"/>
  <c r="D20" i="5"/>
  <c r="C20" i="5"/>
  <c r="G19" i="5"/>
  <c r="K19" i="5" s="1"/>
  <c r="F19" i="5"/>
  <c r="H19" i="5" s="1"/>
  <c r="E19" i="5"/>
  <c r="N19" i="5"/>
  <c r="D19" i="5"/>
  <c r="C19" i="5"/>
  <c r="G47" i="5"/>
  <c r="I47" i="5" s="1"/>
  <c r="G46" i="5"/>
  <c r="J46" i="5" s="1"/>
  <c r="L46" i="5" s="1"/>
  <c r="G45" i="5"/>
  <c r="J45" i="5" s="1"/>
  <c r="L45" i="5" s="1"/>
  <c r="G44" i="5"/>
  <c r="K44" i="5" s="1"/>
  <c r="G37" i="5"/>
  <c r="I37" i="5" s="1"/>
  <c r="G36" i="5"/>
  <c r="J36" i="5" s="1"/>
  <c r="G35" i="5"/>
  <c r="K35" i="5" s="1"/>
  <c r="G34" i="5"/>
  <c r="K34" i="5" s="1"/>
  <c r="G33" i="5"/>
  <c r="I33" i="5" s="1"/>
  <c r="G25" i="5"/>
  <c r="J25" i="5" s="1"/>
  <c r="L25" i="5" s="1"/>
  <c r="G24" i="5"/>
  <c r="K24" i="5" s="1"/>
  <c r="G23" i="5"/>
  <c r="I23" i="5" s="1"/>
  <c r="G22" i="5"/>
  <c r="J22" i="5" s="1"/>
  <c r="L22" i="5" s="1"/>
  <c r="G15" i="5"/>
  <c r="I15" i="5" s="1"/>
  <c r="G14" i="5"/>
  <c r="K14" i="5" s="1"/>
  <c r="G12" i="5"/>
  <c r="J12" i="5" s="1"/>
  <c r="L12" i="5" s="1"/>
  <c r="F47" i="5"/>
  <c r="E47" i="5"/>
  <c r="N47" i="5" s="1"/>
  <c r="D47" i="5"/>
  <c r="C47" i="5"/>
  <c r="F46" i="5"/>
  <c r="H46" i="5" s="1"/>
  <c r="E46" i="5"/>
  <c r="D46" i="5"/>
  <c r="C46" i="5"/>
  <c r="F45" i="5"/>
  <c r="H45" i="5" s="1"/>
  <c r="E45" i="5"/>
  <c r="D45" i="5"/>
  <c r="C45" i="5"/>
  <c r="F44" i="5"/>
  <c r="H44" i="5" s="1"/>
  <c r="E44" i="5"/>
  <c r="D44" i="5"/>
  <c r="C44" i="5"/>
  <c r="F37" i="5"/>
  <c r="H37" i="5" s="1"/>
  <c r="E37" i="5"/>
  <c r="N37" i="5"/>
  <c r="D37" i="5"/>
  <c r="C37" i="5"/>
  <c r="F36" i="5"/>
  <c r="E36" i="5"/>
  <c r="N36" i="5" s="1"/>
  <c r="D36" i="5"/>
  <c r="C36" i="5"/>
  <c r="F35" i="5"/>
  <c r="H35" i="5" s="1"/>
  <c r="E35" i="5"/>
  <c r="D35" i="5"/>
  <c r="C35" i="5"/>
  <c r="F34" i="5"/>
  <c r="E34" i="5"/>
  <c r="D34" i="5"/>
  <c r="C34" i="5"/>
  <c r="F33" i="5"/>
  <c r="E33" i="5"/>
  <c r="D33" i="5"/>
  <c r="C33" i="5"/>
  <c r="F25" i="5"/>
  <c r="H25" i="5" s="1"/>
  <c r="E25" i="5"/>
  <c r="D25" i="5"/>
  <c r="C25" i="5"/>
  <c r="F24" i="5"/>
  <c r="H24" i="5" s="1"/>
  <c r="E24" i="5"/>
  <c r="D24" i="5"/>
  <c r="C24" i="5"/>
  <c r="F23" i="5"/>
  <c r="H23" i="5" s="1"/>
  <c r="E23" i="5"/>
  <c r="D23" i="5"/>
  <c r="C23" i="5"/>
  <c r="F22" i="5"/>
  <c r="H22" i="5" s="1"/>
  <c r="E22" i="5"/>
  <c r="D22" i="5"/>
  <c r="C22" i="5"/>
  <c r="F15" i="5"/>
  <c r="H15" i="5" s="1"/>
  <c r="E15" i="5"/>
  <c r="N15" i="5"/>
  <c r="D15" i="5"/>
  <c r="C15" i="5"/>
  <c r="F14" i="5"/>
  <c r="E14" i="5"/>
  <c r="D14" i="5"/>
  <c r="C14" i="5"/>
  <c r="F13" i="5"/>
  <c r="E13" i="5"/>
  <c r="H13" i="5" s="1"/>
  <c r="D13" i="5"/>
  <c r="C13" i="5"/>
  <c r="F12" i="5"/>
  <c r="E12" i="5"/>
  <c r="D12" i="5"/>
  <c r="C12" i="5"/>
  <c r="G10" i="5"/>
  <c r="J10" i="5" s="1"/>
  <c r="F10" i="5"/>
  <c r="H10" i="5" s="1"/>
  <c r="E10" i="5"/>
  <c r="G9" i="5"/>
  <c r="J9" i="5" s="1"/>
  <c r="F9" i="5"/>
  <c r="H9" i="5" s="1"/>
  <c r="E9" i="5"/>
  <c r="N9" i="5"/>
  <c r="G8" i="5"/>
  <c r="I8" i="5"/>
  <c r="F8" i="5"/>
  <c r="E8" i="5"/>
  <c r="N8" i="5" s="1"/>
  <c r="G7" i="5"/>
  <c r="J7" i="5" s="1"/>
  <c r="L7" i="5" s="1"/>
  <c r="F7" i="5"/>
  <c r="E7" i="5"/>
  <c r="N7" i="5" s="1"/>
  <c r="E6" i="5"/>
  <c r="N6" i="5" s="1"/>
  <c r="G6" i="5"/>
  <c r="K6" i="5" s="1"/>
  <c r="D10" i="5"/>
  <c r="C10" i="5"/>
  <c r="D9" i="5"/>
  <c r="C9" i="5"/>
  <c r="D8" i="5"/>
  <c r="C8" i="5"/>
  <c r="D7" i="5"/>
  <c r="C7" i="5"/>
  <c r="D6" i="5"/>
  <c r="C6" i="5"/>
  <c r="I18" i="5"/>
  <c r="K18" i="5"/>
  <c r="K7" i="5"/>
  <c r="I10" i="5"/>
  <c r="H40" i="5"/>
  <c r="H34" i="5"/>
  <c r="H36" i="5"/>
  <c r="H33" i="5"/>
  <c r="L33" i="5"/>
  <c r="H42" i="5"/>
  <c r="H7" i="5"/>
  <c r="H31" i="5"/>
  <c r="H41" i="5"/>
  <c r="L67" i="1"/>
  <c r="L68" i="1"/>
  <c r="L69" i="1" s="1"/>
  <c r="N7" i="1" s="1"/>
  <c r="N9" i="1" s="1"/>
  <c r="N10" i="1" s="1"/>
  <c r="C15" i="1"/>
  <c r="C41" i="1"/>
  <c r="J41" i="1"/>
  <c r="J33" i="1"/>
  <c r="C33" i="1"/>
  <c r="C24" i="1"/>
  <c r="D20" i="3"/>
  <c r="L20" i="3"/>
  <c r="P10" i="3"/>
  <c r="P6" i="3"/>
  <c r="P22" i="3"/>
  <c r="N16" i="3"/>
  <c r="N14" i="3"/>
  <c r="P8" i="3"/>
  <c r="N22" i="3"/>
  <c r="N12" i="3"/>
  <c r="L22" i="3"/>
  <c r="L10" i="3"/>
  <c r="L8" i="3"/>
  <c r="J6" i="3"/>
  <c r="J18" i="3"/>
  <c r="L6" i="3"/>
  <c r="J14" i="3"/>
  <c r="J16" i="3"/>
  <c r="H18" i="3"/>
  <c r="H16" i="3"/>
  <c r="H14" i="3"/>
  <c r="H12" i="3"/>
  <c r="F10" i="3"/>
  <c r="F16" i="3"/>
  <c r="F12" i="3"/>
  <c r="D16" i="3"/>
  <c r="D12" i="3"/>
  <c r="B20" i="3"/>
  <c r="B12" i="3"/>
  <c r="F6" i="3"/>
  <c r="F26" i="3"/>
  <c r="B22" i="3"/>
  <c r="D8" i="3"/>
  <c r="S7" i="3"/>
  <c r="S6" i="3"/>
  <c r="S5" i="3"/>
  <c r="S4" i="3"/>
  <c r="J15" i="1"/>
  <c r="J24" i="1"/>
  <c r="K12" i="5" l="1"/>
  <c r="K3" i="5" s="1"/>
  <c r="L3" i="5" s="1"/>
  <c r="B42" i="1" s="1"/>
  <c r="I12" i="5"/>
  <c r="N1" i="5"/>
  <c r="N3" i="5"/>
  <c r="J13" i="5"/>
  <c r="L13" i="5" s="1"/>
  <c r="J42" i="5"/>
  <c r="H47" i="5"/>
  <c r="I7" i="5"/>
  <c r="I9" i="5"/>
  <c r="H12" i="5"/>
  <c r="H3" i="5" s="1"/>
  <c r="B44" i="1" s="1"/>
  <c r="N11" i="1" s="1"/>
  <c r="H14" i="5"/>
  <c r="H30" i="5"/>
  <c r="I13" i="5"/>
  <c r="I20" i="5"/>
  <c r="I25" i="5"/>
  <c r="I30" i="5"/>
  <c r="I35" i="5"/>
  <c r="I40" i="5"/>
  <c r="I45" i="5"/>
  <c r="K22" i="5"/>
  <c r="K27" i="5"/>
  <c r="K33" i="5"/>
  <c r="K40" i="5"/>
  <c r="K46" i="5"/>
  <c r="J14" i="5"/>
  <c r="L14" i="5" s="1"/>
  <c r="J19" i="5"/>
  <c r="L19" i="5" s="1"/>
  <c r="J24" i="5"/>
  <c r="L24" i="5" s="1"/>
  <c r="J29" i="5"/>
  <c r="L29" i="5" s="1"/>
  <c r="J34" i="5"/>
  <c r="L34" i="5" s="1"/>
  <c r="J44" i="5"/>
  <c r="L44" i="5" s="1"/>
  <c r="K20" i="5"/>
  <c r="K25" i="5"/>
  <c r="I6" i="5"/>
  <c r="I14" i="5"/>
  <c r="I3" i="5" s="1"/>
  <c r="J3" i="5" s="1"/>
  <c r="B43" i="1" s="1"/>
  <c r="I22" i="5"/>
  <c r="I27" i="5"/>
  <c r="I31" i="5"/>
  <c r="I36" i="5"/>
  <c r="I41" i="5"/>
  <c r="I46" i="5"/>
  <c r="K23" i="5"/>
  <c r="K28" i="5"/>
  <c r="K41" i="5"/>
  <c r="J6" i="5"/>
  <c r="L6" i="5" s="1"/>
  <c r="J15" i="5"/>
  <c r="J35" i="5"/>
  <c r="L35" i="5" s="1"/>
  <c r="E3" i="5"/>
  <c r="D3" i="5" s="1"/>
  <c r="L45" i="1"/>
  <c r="J47" i="5"/>
  <c r="I17" i="5"/>
  <c r="H8" i="5"/>
  <c r="H20" i="5"/>
  <c r="K17" i="5"/>
  <c r="H27" i="5"/>
  <c r="H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J. Veletzos</author>
  </authors>
  <commentList>
    <comment ref="M1" authorId="0" shapeId="0" xr:uid="{00000000-0006-0000-0300-000001000000}">
      <text>
        <r>
          <rPr>
            <sz val="9"/>
            <color indexed="81"/>
            <rFont val="Tahoma"/>
            <family val="2"/>
          </rPr>
          <t>Three course (12 cr) count for both LS Core &amp; Major</t>
        </r>
      </text>
    </comment>
  </commentList>
</comments>
</file>

<file path=xl/sharedStrings.xml><?xml version="1.0" encoding="utf-8"?>
<sst xmlns="http://schemas.openxmlformats.org/spreadsheetml/2006/main" count="648" uniqueCount="546">
  <si>
    <t>Name</t>
  </si>
  <si>
    <t>ID #</t>
  </si>
  <si>
    <t xml:space="preserve"> </t>
  </si>
  <si>
    <t>Class year:</t>
  </si>
  <si>
    <t xml:space="preserve">ADVISOR:  </t>
  </si>
  <si>
    <t>FALL</t>
  </si>
  <si>
    <t>SPRING</t>
  </si>
  <si>
    <t>FRESHMAN YEAR</t>
  </si>
  <si>
    <t>GEN 1001</t>
  </si>
  <si>
    <t>Intro. To Engineering</t>
  </si>
  <si>
    <t>MTH 1505/2527*</t>
  </si>
  <si>
    <t>Applied Stats/Prob &amp; Stat</t>
  </si>
  <si>
    <t xml:space="preserve">     or CHM 1110</t>
  </si>
  <si>
    <t xml:space="preserve">     or GEN 1001</t>
  </si>
  <si>
    <t>Intro to Engineering</t>
  </si>
  <si>
    <t>MTH 1217</t>
  </si>
  <si>
    <t>Calculus I</t>
  </si>
  <si>
    <t>MTH 1218</t>
  </si>
  <si>
    <t>Calculus II</t>
  </si>
  <si>
    <t>ENG 1050</t>
  </si>
  <si>
    <t>Intro. to College Writing</t>
  </si>
  <si>
    <t>PHY 2211</t>
  </si>
  <si>
    <t>PHL 1000 Level</t>
  </si>
  <si>
    <t>Intro. to Philosophy</t>
  </si>
  <si>
    <t>Arts &amp; Lit (AL)</t>
    <phoneticPr fontId="0" type="noConversion"/>
  </si>
  <si>
    <t>Elective (course here)</t>
  </si>
  <si>
    <t>FYE 1000</t>
  </si>
  <si>
    <t>First Year Experience</t>
  </si>
  <si>
    <r>
      <t xml:space="preserve">    or For Lang (FL) </t>
    </r>
    <r>
      <rPr>
        <sz val="12"/>
        <rFont val="Symbol"/>
        <family val="1"/>
        <charset val="2"/>
      </rPr>
      <t>D</t>
    </r>
  </si>
  <si>
    <r>
      <t>*</t>
    </r>
    <r>
      <rPr>
        <sz val="9"/>
        <rFont val="Times New Roman"/>
        <family val="1"/>
      </rPr>
      <t>MTH 2527 may be substituted for MTH 1505</t>
    </r>
  </si>
  <si>
    <t xml:space="preserve">    </t>
  </si>
  <si>
    <t>SOPHOMORE YEAR</t>
  </si>
  <si>
    <t>CEN 2001</t>
  </si>
  <si>
    <t>GEN 2012</t>
  </si>
  <si>
    <t>GEN 2010</t>
  </si>
  <si>
    <t>GEN 3040</t>
    <phoneticPr fontId="5" type="noConversion"/>
  </si>
  <si>
    <t xml:space="preserve">CHM 1110 </t>
  </si>
  <si>
    <t>MTH 2220</t>
  </si>
  <si>
    <t>Differential Equations</t>
  </si>
  <si>
    <t>Prob &amp; Stat/Applied Stats</t>
  </si>
  <si>
    <t>MTH 2219</t>
  </si>
  <si>
    <t>Calculus III</t>
  </si>
  <si>
    <t>JUNIOR YEAR</t>
  </si>
  <si>
    <t>CEN 3010</t>
  </si>
  <si>
    <t>Structural Analysis</t>
  </si>
  <si>
    <t>CEN 3030</t>
  </si>
  <si>
    <t>CEN 3020</t>
  </si>
  <si>
    <t>Geotechnical Engineering</t>
  </si>
  <si>
    <t>CEN 3050</t>
  </si>
  <si>
    <t>CEN 3045</t>
  </si>
  <si>
    <t>Water Res. &amp; Hydraulics</t>
  </si>
  <si>
    <t>Intro to Geology</t>
  </si>
  <si>
    <r>
      <t xml:space="preserve">Sci/MTH Elec </t>
    </r>
    <r>
      <rPr>
        <sz val="12"/>
        <rFont val="Calibri"/>
        <family val="2"/>
      </rPr>
      <t>◊</t>
    </r>
  </si>
  <si>
    <t>RTS 1000 Level</t>
  </si>
  <si>
    <t>Hist. Studies (H)</t>
  </si>
  <si>
    <t>Ethics (E)</t>
  </si>
  <si>
    <t>SENIOR YEAR</t>
  </si>
  <si>
    <t>Design Elective A **</t>
  </si>
  <si>
    <t>Design Project</t>
  </si>
  <si>
    <t>Design Elective B **</t>
  </si>
  <si>
    <t>Design Elective C **</t>
  </si>
  <si>
    <r>
      <t>Technical Elec.</t>
    </r>
    <r>
      <rPr>
        <sz val="12"/>
        <rFont val="Symbol"/>
        <family val="1"/>
        <charset val="2"/>
      </rPr>
      <t>§</t>
    </r>
  </si>
  <si>
    <r>
      <t xml:space="preserve">Open CE Elec. </t>
    </r>
    <r>
      <rPr>
        <sz val="12"/>
        <rFont val="Symbol"/>
        <family val="1"/>
        <charset val="2"/>
      </rPr>
      <t>Ä</t>
    </r>
  </si>
  <si>
    <t>Soc. Science (SS)</t>
    <phoneticPr fontId="0" type="noConversion"/>
  </si>
  <si>
    <r>
      <t xml:space="preserve">Soc. Science (SS) </t>
    </r>
    <r>
      <rPr>
        <sz val="12"/>
        <rFont val="Arial"/>
        <family val="2"/>
      </rPr>
      <t>†</t>
    </r>
  </si>
  <si>
    <t>Overall GPA</t>
    <phoneticPr fontId="0" type="noConversion"/>
  </si>
  <si>
    <t>TOOK FE EXAM</t>
  </si>
  <si>
    <t>Total</t>
  </si>
  <si>
    <t>DIVERSITY CRS.</t>
    <phoneticPr fontId="0" type="noConversion"/>
  </si>
  <si>
    <t>Enter course used here</t>
    <phoneticPr fontId="0" type="noConversion"/>
  </si>
  <si>
    <t>Credits</t>
  </si>
  <si>
    <t>NOTES</t>
  </si>
  <si>
    <t>List of Design Electives</t>
  </si>
  <si>
    <t>At least one of the general education courses must be chosen from the</t>
    <phoneticPr fontId="5" type="noConversion"/>
  </si>
  <si>
    <t>** Design Electives A, B, and C must be from 3 different CE disciplines:</t>
  </si>
  <si>
    <t>Environmental &amp; Water Resources Engineering</t>
  </si>
  <si>
    <t># CR</t>
  </si>
  <si>
    <t>written confirmation that he/she has taken the FE exam.</t>
  </si>
  <si>
    <r>
      <rPr>
        <sz val="11"/>
        <rFont val="Symbol"/>
        <family val="1"/>
        <charset val="2"/>
      </rPr>
      <t>D</t>
    </r>
    <r>
      <rPr>
        <sz val="11"/>
        <rFont val="Times New Roman"/>
        <family val="1"/>
      </rPr>
      <t xml:space="preserve">  Either the Arts &amp; Lit (AL) </t>
    </r>
    <r>
      <rPr>
        <u/>
        <sz val="11"/>
        <rFont val="Times New Roman"/>
        <family val="1"/>
      </rPr>
      <t>or</t>
    </r>
    <r>
      <rPr>
        <sz val="11"/>
        <rFont val="Times New Roman"/>
        <family val="1"/>
      </rPr>
      <t xml:space="preserve"> Historical Studies (H), but not both,</t>
    </r>
  </si>
  <si>
    <t xml:space="preserve">    may be substituted for a Foreign Language (FL).</t>
  </si>
  <si>
    <r>
      <rPr>
        <sz val="11"/>
        <rFont val="Symbol"/>
        <family val="1"/>
        <charset val="2"/>
      </rPr>
      <t>§</t>
    </r>
    <r>
      <rPr>
        <i/>
        <sz val="11"/>
        <rFont val="Times New Roman"/>
        <family val="1"/>
      </rPr>
      <t xml:space="preserve"> </t>
    </r>
    <r>
      <rPr>
        <sz val="11"/>
        <rFont val="Times New Roman"/>
        <family val="1"/>
      </rPr>
      <t xml:space="preserve">Technical Elective may be an additional engineering or CSC course </t>
    </r>
  </si>
  <si>
    <t>FA</t>
  </si>
  <si>
    <t xml:space="preserve">    (at the 2000 level or above), or Science/Math elective from the list below.</t>
  </si>
  <si>
    <t>SP</t>
  </si>
  <si>
    <r>
      <rPr>
        <sz val="11"/>
        <rFont val="Symbol"/>
        <family val="1"/>
        <charset val="2"/>
      </rPr>
      <t>Ä</t>
    </r>
    <r>
      <rPr>
        <sz val="11"/>
        <rFont val="Times New Roman"/>
        <family val="1"/>
      </rPr>
      <t xml:space="preserve"> Any CE taught course at the 4000 level or above</t>
    </r>
  </si>
  <si>
    <t>†  The two Social Science (SS) electives must be from different departments.</t>
  </si>
  <si>
    <t>Structural Engineering</t>
  </si>
  <si>
    <t>◊ Science or Math Elective may include those listed below,</t>
  </si>
  <si>
    <t xml:space="preserve">   or as approved by the Department of Civil Engineering.</t>
  </si>
  <si>
    <t>AST 1101 Introduction to Astronomy</t>
  </si>
  <si>
    <t>BIO 2010 Ecology</t>
  </si>
  <si>
    <t>BIO 1025 Intro to Biol Sciences</t>
  </si>
  <si>
    <t>CHM 1120 General Chemistry II</t>
  </si>
  <si>
    <t>Transportation &amp; Development</t>
  </si>
  <si>
    <t>BIO 1106  Human Biology</t>
  </si>
  <si>
    <t>BIO 2009  Environmental Science</t>
  </si>
  <si>
    <t>PHY 2212 Physics II</t>
  </si>
  <si>
    <t>GEN 2060 Environmental Geology: Resources</t>
  </si>
  <si>
    <t>MTH 1314, MTH 2423, or any MTH course numbered 2528 or higher.</t>
  </si>
  <si>
    <t>Freshman Year</t>
  </si>
  <si>
    <t>Sophomore Year</t>
  </si>
  <si>
    <t>Junior Year</t>
  </si>
  <si>
    <t>Senior Year</t>
  </si>
  <si>
    <t>Student Name:</t>
  </si>
  <si>
    <t>ID No:</t>
  </si>
  <si>
    <t>Advisor:</t>
  </si>
  <si>
    <t>Pre-calculus</t>
  </si>
  <si>
    <t>Permission of academic advisor</t>
  </si>
  <si>
    <t>Steps to your goal:</t>
  </si>
  <si>
    <t>Key</t>
  </si>
  <si>
    <t>Pre-requisite:</t>
  </si>
  <si>
    <t>Co-requisite</t>
  </si>
  <si>
    <t>Our mission is to prepare exceptional civil engineers!</t>
    <phoneticPr fontId="6" type="noConversion"/>
  </si>
  <si>
    <t>Arts and Literature (or FL)</t>
  </si>
  <si>
    <t>Ethics</t>
    <phoneticPr fontId="0" type="noConversion"/>
  </si>
  <si>
    <t>Historical Studies (or FL)</t>
  </si>
  <si>
    <t>Social Science</t>
    <phoneticPr fontId="0" type="noConversion"/>
  </si>
  <si>
    <t>Diversity</t>
  </si>
  <si>
    <t>WRT 2790  Public and Private Writing from the Civil War Era</t>
  </si>
  <si>
    <t>Engineering Ethics</t>
  </si>
  <si>
    <t>ECO 3314  U.S. Economic History</t>
  </si>
  <si>
    <t>COM 2201 Introduction to Interpersonal Communication</t>
  </si>
  <si>
    <t>WRT 3060  Writing the Personal Memoir</t>
  </si>
  <si>
    <t>MGT 3325 Ethics and Social Responsibility</t>
  </si>
  <si>
    <t>ECO 3312  The History of Economic Thought</t>
  </si>
  <si>
    <t>COM 2301 Introduction to Organizational Communication </t>
  </si>
  <si>
    <t>ENG 1060  Horror Fiction</t>
  </si>
  <si>
    <t>PHL 2020W  Perspectives on the Good Life</t>
  </si>
  <si>
    <t>HIS 1106  History of American Civilization, 1600-1877</t>
  </si>
  <si>
    <t>COM 2401 Introduction to Mass Communication </t>
  </si>
  <si>
    <t>ENG 1500  Major British and World Authors</t>
  </si>
  <si>
    <t>PHL 2030  Contemporary Moral Problems</t>
  </si>
  <si>
    <t>HIS 1107  History of American Civilization, 1877-2000</t>
  </si>
  <si>
    <t>COM 3231 Intercultural Communication</t>
  </si>
  <si>
    <t>ENG 1550  Major American Authors</t>
  </si>
  <si>
    <t>PHL 2040  Introduction to Political Philosophy</t>
  </si>
  <si>
    <t>HIS 1119  History of Western Civilization I</t>
  </si>
  <si>
    <t>CRM 1000 Intro to Criminology</t>
  </si>
  <si>
    <t>ENG 2050W  Introduction to Literary Studies</t>
  </si>
  <si>
    <t>PHL 2050  Ethics in the Professions</t>
  </si>
  <si>
    <t>HIS 1120  History of Western Civilization II</t>
  </si>
  <si>
    <t>ECO 1201  Introduction to Economics   </t>
  </si>
  <si>
    <t>ENG 2200  Introduction to Poetry</t>
  </si>
  <si>
    <t>PHL 2060  Biomedical Ethics</t>
  </si>
  <si>
    <t>HIS 2329  American Social History</t>
  </si>
  <si>
    <t>ECO 1202  Topics in Introductory Economics </t>
  </si>
  <si>
    <t>ENG 2300  Detective Fiction</t>
  </si>
  <si>
    <t>PHL 2070  Environmental Ethics</t>
  </si>
  <si>
    <t>HIS 2340  History of Latin America (D)</t>
  </si>
  <si>
    <t>ECO 1203  Principles of Economics – Micro  </t>
  </si>
  <si>
    <t>ENG 2740  Politics in Literature</t>
  </si>
  <si>
    <t>PHL 2080  Approaches to Ethics</t>
  </si>
  <si>
    <t>HIS 3350  Ancient History</t>
  </si>
  <si>
    <t>ECO 1204  Principles of Economics – Macro  </t>
  </si>
  <si>
    <t>ENG 2750  Adapting the Graphic Novel to Film</t>
  </si>
  <si>
    <t>PHL 2090  Values in a Technological Culture</t>
  </si>
  <si>
    <t>HIS 3360  Medieval Civilization</t>
  </si>
  <si>
    <t>ECO 1225  Economics of Gender    </t>
  </si>
  <si>
    <t>ENG 2770  Literature and Film</t>
  </si>
  <si>
    <t>PHL 2100  Women, Ethics and Society (D)</t>
  </si>
  <si>
    <t>HIS 3370  Renaissance and Reformation</t>
  </si>
  <si>
    <t>ECO 2201  Intermediate Micro-Economics  </t>
  </si>
  <si>
    <t>ENG 3020  A History of the English Language</t>
  </si>
  <si>
    <t>PHL 2310  Socrates and the Examined Life</t>
  </si>
  <si>
    <t>HIS 3376  Era of the French Revolution</t>
  </si>
  <si>
    <t>ECO 2202  Intermediate Macro-Economics </t>
  </si>
  <si>
    <t>ENG 3140  Chaucer and Middle English Literature</t>
  </si>
  <si>
    <t>PHL 2500 Theories of Justice</t>
  </si>
  <si>
    <t>HIS 3380  History of Modern Technology</t>
  </si>
  <si>
    <t>ECO 3303  Economic Development</t>
  </si>
  <si>
    <t>ENG 3200  Renaissance Literature</t>
  </si>
  <si>
    <t>PHL 3030  Global Justice</t>
  </si>
  <si>
    <t>HIS 3390  Modern European Social History</t>
  </si>
  <si>
    <t>ECO 3305  Ecological Economics</t>
  </si>
  <si>
    <t>ENG 3220  Renaissance Drama</t>
  </si>
  <si>
    <t>PHL 3180  Existentialism</t>
  </si>
  <si>
    <t>HIS 3391  Women in Modern European History (D)</t>
  </si>
  <si>
    <t>ECO 3306  International Economics</t>
  </si>
  <si>
    <t>ENG 3250  Shakespearean Drama</t>
  </si>
  <si>
    <t>RTS 2800  Christian Social Ethics (D)</t>
  </si>
  <si>
    <t>HIS 3320  The American City</t>
  </si>
  <si>
    <t>ECO 3307  Labor Economics</t>
  </si>
  <si>
    <t>ENG 3280  Angels and Demons: Milton and the Culture of Revolution</t>
  </si>
  <si>
    <t>RTS 2900  Holocaust: Theology, Reality and Aftermath (D)</t>
  </si>
  <si>
    <t>HIS 3326  History of American Architecture</t>
  </si>
  <si>
    <t>ECO 3308  Managerial Economics</t>
  </si>
  <si>
    <t>ENG 3300  Restoration and Eighteenth-Century Literature</t>
  </si>
  <si>
    <t>RTS 2950  Ethics in the Abrahamic Traditions</t>
  </si>
  <si>
    <t>HIS 3401  Topics in Nineteenth-Century Europe</t>
  </si>
  <si>
    <t>ECO 3309  Marxian Economics</t>
  </si>
  <si>
    <t>ENG 3320  Eighteenth-Century Novel</t>
  </si>
  <si>
    <t>RTS 3700  African-American Theology (D)</t>
  </si>
  <si>
    <t>HIS 3410  Twentieth-Century Europe</t>
  </si>
  <si>
    <t>ECO 3310  Money and Finance</t>
  </si>
  <si>
    <t>ENG 3350  Sex, Race, and Empire: 1660-1814</t>
  </si>
  <si>
    <t>RTS 3710  Feminist Theology (D)</t>
  </si>
  <si>
    <t>HIS 3425  Contemporary United States History</t>
  </si>
  <si>
    <t>ECO 3311  Public Finance</t>
  </si>
  <si>
    <t>ENG 3400  British Romanticism</t>
  </si>
  <si>
    <t>RTS 3800  The Catholic Thing: Merton and Day</t>
  </si>
  <si>
    <t>HIS 3434  Age of the American Revolution, 1763-1800</t>
  </si>
  <si>
    <t>ECO 3312  The History of Economic Thought</t>
  </si>
  <si>
    <t>ENG 3420  American Romanticism</t>
  </si>
  <si>
    <t>RTS 3850  War and Peace: Religious Perspectives</t>
  </si>
  <si>
    <t>HIS 3435  American Colonial History</t>
  </si>
  <si>
    <t>ECO 3313  Topics in Quantitative Economics</t>
  </si>
  <si>
    <t>ENG 3440  Victorian Literature</t>
  </si>
  <si>
    <t>HIS 3437  Civil War and Reconstruction</t>
  </si>
  <si>
    <t>ECO 3314  U.S. Economic History</t>
  </si>
  <si>
    <t>ENG 3470  Realism and Naturalism in America</t>
  </si>
  <si>
    <t>HIS 3439  Slavery and Race in the Early Modern Atlantic World, 1400-1800</t>
  </si>
  <si>
    <t>ECO 3315  Urban and Regional Economics</t>
  </si>
  <si>
    <t>ENG 3500  Modern British Literature</t>
  </si>
  <si>
    <t>HIS 3470  History of Imperial Russia</t>
  </si>
  <si>
    <t>HIS 3376  Era of the French Revolution</t>
  </si>
  <si>
    <t>ENG 3520  Modern Irish Literature</t>
  </si>
  <si>
    <t>HIS 3471  History of Twentieth-Century Russia</t>
  </si>
  <si>
    <t>HIS 3380  History of Modern Technology</t>
  </si>
  <si>
    <t>ENG 3550  Modern American Literature</t>
  </si>
  <si>
    <t>HIS 3525  Environmental History of North America</t>
  </si>
  <si>
    <t>HIS 3390  Modern European Social History</t>
  </si>
  <si>
    <t>ENG 3620  Contemporary American Literature</t>
  </si>
  <si>
    <t>POL 2581 Political Thought: Plato to Machiavelli</t>
  </si>
  <si>
    <t>HIS 3391  Women in Modern European History</t>
  </si>
  <si>
    <t>ENG 3650  Contemporary American Drama</t>
  </si>
  <si>
    <t>POL 2582 Political Thought: Machiavelli to Marx</t>
  </si>
  <si>
    <t>POL 1000  Current Issues in Politics and Government </t>
  </si>
  <si>
    <t>ENG 3680  World Drama</t>
  </si>
  <si>
    <t>RTS 2450  History of Christian Thought</t>
  </si>
  <si>
    <t>POL 1100  Politics of the United States   </t>
  </si>
  <si>
    <t>ENG 3685  The Graphic Novel</t>
  </si>
  <si>
    <t>POL 1500  Comparative Politics    </t>
  </si>
  <si>
    <t>ENG 3700 Self and Society: The Victorian Novel</t>
  </si>
  <si>
    <t>FRE 3030  French Cinema I</t>
  </si>
  <si>
    <t>POL2000 Political Science Methods</t>
  </si>
  <si>
    <t>ENG 3710  Trans-Atlantic Romanticism</t>
  </si>
  <si>
    <t>FRE 3040  Five Centuries of French Civilization in Films</t>
  </si>
  <si>
    <t>POL2120 Government Business and Law</t>
  </si>
  <si>
    <t>ENG 3730  Modern American Poetry</t>
  </si>
  <si>
    <t>FRE 3110  Survey of French Literature I</t>
  </si>
  <si>
    <t>POL2121 Public Administration</t>
  </si>
  <si>
    <t>ENG 3740  American Women’s Fiction</t>
  </si>
  <si>
    <t>FRE 3120  Survey of French Literature II</t>
  </si>
  <si>
    <t>POL2181 American Political Thought</t>
  </si>
  <si>
    <t>ENG 3750  Gods and Monsters: The Shelley Circle</t>
  </si>
  <si>
    <t>FRE 3130  Studies in Modern French Literature</t>
  </si>
  <si>
    <t>POL2200 Globalization</t>
  </si>
  <si>
    <t>ENG 3770  Caribbean Women Writers (D)</t>
  </si>
  <si>
    <t>FRE 3140  Studies in Modern French Literature II</t>
  </si>
  <si>
    <t>POL2300 Politics of Food</t>
  </si>
  <si>
    <t>ENG 3780  Poets of New England</t>
  </si>
  <si>
    <t>ITA 2530  Italian Women Writers</t>
  </si>
  <si>
    <t>POL2510 International Politics</t>
  </si>
  <si>
    <t>ENG 3790  Poe, Hawthorne, and the American Short Story</t>
  </si>
  <si>
    <t>ITA 2550  Italian Americans and Film</t>
  </si>
  <si>
    <t>POL2581 Intro to Political Theory</t>
  </si>
  <si>
    <t>ENG 3800  Post-Colonial Literature (D)</t>
  </si>
  <si>
    <t>ITA 2560  The Italian Southern Question in Literature and Film</t>
  </si>
  <si>
    <t>POL3111 MA State and Local Politics</t>
  </si>
  <si>
    <t>ENG 3810  American Literature by Women of Color (D)</t>
  </si>
  <si>
    <t>ITA 2570  Italian Culture Through Film I</t>
  </si>
  <si>
    <t>POL3112 Congress and Legislative Process</t>
  </si>
  <si>
    <t>ENG 3820 Twentieth-Century Drama and Performance by Women (D)</t>
  </si>
  <si>
    <t>ITA 2580  Italian Culture Through Film II</t>
  </si>
  <si>
    <t>POL3130 Campaigns and Elections</t>
  </si>
  <si>
    <t>ENG 3830  American Indian Renaissance (D)</t>
  </si>
  <si>
    <t>SPA 3310  Latinos in the U.S.: Literature and Service Learning (D)</t>
  </si>
  <si>
    <t>POL3140 Mass Media and American Politics</t>
  </si>
  <si>
    <t>ENG 3850  Twentieth-Century Caribbean Writers (D)</t>
  </si>
  <si>
    <t>SPA 3610  Race, Literature, and Culture (D)</t>
  </si>
  <si>
    <t>POL3150 Criminal Law</t>
  </si>
  <si>
    <t>ENG 3860  Italian-American Women Writers (D)</t>
  </si>
  <si>
    <t>SPA 3620  Gender, Literature, and Culture (D)</t>
  </si>
  <si>
    <t>POL3151 American Constitutional Law</t>
  </si>
  <si>
    <t>ENG 3870  Literature of the Harlem Renaissance</t>
  </si>
  <si>
    <t>SPA 3630  Studies in Popular Culture of Latin America and Spain (D)</t>
  </si>
  <si>
    <t>POL3152 Civil Liberties and Civil Rights</t>
  </si>
  <si>
    <t>ENG 3900  Creative Writing: Fiction</t>
  </si>
  <si>
    <t>SPA 4050  Literature(s)/ Cultures(s) of Resistance (D)</t>
  </si>
  <si>
    <t>POL3160 US Foreign Policy</t>
  </si>
  <si>
    <t>ENG 3910  Writing the Graphic Novel</t>
  </si>
  <si>
    <t>SPA 4060  Film and Literature of Contemporary Spain and Latin America</t>
  </si>
  <si>
    <t>POL3171 Music and Politics</t>
  </si>
  <si>
    <t>ENG 3920  Creative Writing: Poetry</t>
  </si>
  <si>
    <t>SPA 4070  Short Fiction of Spanish Speaking World</t>
  </si>
  <si>
    <t>POL3520 Modern China</t>
  </si>
  <si>
    <t>ENG 4000  Advanced Creative Writing Workshop</t>
  </si>
  <si>
    <t>SPA 4080  Hispanic Literature in Translation</t>
  </si>
  <si>
    <t>POL3525 Politics of the Middle East</t>
  </si>
  <si>
    <t>ENG 4100  Seminar: King Arthur in Victorian England</t>
  </si>
  <si>
    <t>PSY1000 Intro to Psychology</t>
  </si>
  <si>
    <t>ENG 4160  Seminar: Readers, Writers, and Books</t>
  </si>
  <si>
    <t>PSY1050 Critical Inquiry Seminar II</t>
  </si>
  <si>
    <t>PSY2200 Social Psychology</t>
  </si>
  <si>
    <t>HUM 1010  Stories of Ancient Greece</t>
  </si>
  <si>
    <t>PSY2310 Lifespan Development</t>
  </si>
  <si>
    <t>HUM 1020  Medieval Europe</t>
  </si>
  <si>
    <t>PSY2400 Personality</t>
  </si>
  <si>
    <t>HUM 2010  Approaching Modernism</t>
  </si>
  <si>
    <t>PSY3120 Cognitive Psychology</t>
  </si>
  <si>
    <t>HUM 2020  Approaching Postmodernism</t>
  </si>
  <si>
    <t>PSY3150 Behavioral Neuroscience</t>
  </si>
  <si>
    <t>RTS 2200  Introduction to Hebrew Scripture</t>
  </si>
  <si>
    <t>PSY3250 Cultural Psychology</t>
  </si>
  <si>
    <t>RTS 2300  Introduction to the New Testament</t>
  </si>
  <si>
    <t>PSY3340 Developmental Psychopathology</t>
  </si>
  <si>
    <t>RTS 3350  Reading Scripture after the Holocaust</t>
  </si>
  <si>
    <t>PSY3410 Abnormal Psychology</t>
  </si>
  <si>
    <t xml:space="preserve">FAA 1210  Basic Drawing I </t>
  </si>
  <si>
    <t>SOC1000 The Sociological Imagination</t>
  </si>
  <si>
    <t>FAA 1230  2-Dimensional Design</t>
  </si>
  <si>
    <t>SOC2000 Soc Inequality</t>
  </si>
  <si>
    <t>FAA 1270  Basic Painting I</t>
  </si>
  <si>
    <t>SOC2050 Social Work</t>
  </si>
  <si>
    <t>FAA 1310  The Nature of Music: Music and the Environment</t>
  </si>
  <si>
    <t>SOC3150 Social Movements</t>
  </si>
  <si>
    <t>FAA 1320  History of Rock &amp; Roll</t>
  </si>
  <si>
    <t>SOC3650 Sociology of Immigration</t>
  </si>
  <si>
    <t>FAA 1330  Survey of American Music</t>
  </si>
  <si>
    <t>SOC3850 Sociology of Aging</t>
  </si>
  <si>
    <t>FAA 1510  Acting I</t>
  </si>
  <si>
    <t>WGS1010 Gender and Society</t>
  </si>
  <si>
    <t>FAA 1520  Voice for Stage</t>
  </si>
  <si>
    <t>WGS2010 Intro to Ethnic Studies</t>
  </si>
  <si>
    <t>FAA 1550  The Curtain Calls: An Introduction to Theatre for Everyone</t>
  </si>
  <si>
    <t>WGS2310 Gender and Diversity in Leadership</t>
  </si>
  <si>
    <t>FAA 1600  Inside Art: Art History for Everyone</t>
  </si>
  <si>
    <t>WGS3100 Feminist Theories in Action</t>
  </si>
  <si>
    <t>FAA 1610  Art History I: Prehistory to the Renaissance</t>
  </si>
  <si>
    <t>WGS3140 Studies in Masculinity</t>
  </si>
  <si>
    <t>FAA 1620  Art History II: The Renaissance to the Present</t>
  </si>
  <si>
    <t>WGS3420 Gender Race and the Media</t>
  </si>
  <si>
    <t>FAA 1670  American Art I</t>
  </si>
  <si>
    <t>WGS3710 Gender and the Law</t>
  </si>
  <si>
    <t>FAA 1680  American Art II</t>
  </si>
  <si>
    <t>WGS3830 Gender and Global Health</t>
  </si>
  <si>
    <t>FAA 1710  Foundations of Visual Arts</t>
  </si>
  <si>
    <t>FAA 2210  Basic Drawing II</t>
  </si>
  <si>
    <t>FAA 2230  3-Dimensional Design</t>
  </si>
  <si>
    <t>FAA 2250  Mixed Media Studio</t>
  </si>
  <si>
    <t>FAA 2260  Art of the Portrait</t>
  </si>
  <si>
    <t xml:space="preserve">FAA 2270  Basic Painting II </t>
  </si>
  <si>
    <t>FAA 2360  Elementary Music Theory</t>
  </si>
  <si>
    <t>FAA 2380  The Architecture of Music: From Phrase to Opera</t>
  </si>
  <si>
    <t>FAA 2420  History of Photography</t>
  </si>
  <si>
    <t>FAA 2450  Basic Digital Photography</t>
  </si>
  <si>
    <t>FAA 2500  Women in Theatre (D)</t>
  </si>
  <si>
    <t>FAA 2510  Acting II</t>
  </si>
  <si>
    <t>FAA 2520  Theatre History Part One: Origins to Renaissance</t>
  </si>
  <si>
    <t>FAA 2530  Theatre History Part Two: Restoration to the Present</t>
  </si>
  <si>
    <t>FAA 2540  Introduction to Playwriting</t>
  </si>
  <si>
    <t>FAA 2560  London Theatre</t>
  </si>
  <si>
    <t>FAA 2570  Technical Production for the Theatre</t>
  </si>
  <si>
    <t>FAA 2580  Design for the Theatre</t>
  </si>
  <si>
    <t>FAA 2610  The Art of Ancient Egypt, Hither Asia, and the Aegean</t>
  </si>
  <si>
    <t>FAA 2620  Classical Art</t>
  </si>
  <si>
    <t>FAA 2630  Angels and Demons: The Art of the Middle Ages</t>
  </si>
  <si>
    <t>FAA 2640W  First Light: The Beginnings of Modernism in Western Art</t>
  </si>
  <si>
    <t>FAA 2650  Artists, Princes, and Popes: From Renaissance to Reformation</t>
  </si>
  <si>
    <t>FAA 2660  The Art of the Baroque: European Art of the 17th and 18th Centuries</t>
  </si>
  <si>
    <t>FAA 2670  19th Century Art</t>
  </si>
  <si>
    <t>FAA 2680  Early 20th Century Art: The Development of Modernist Art</t>
  </si>
  <si>
    <t>FAA 2690  Modern, Postmodern, and Beyond: Art from 1945 to the Present</t>
  </si>
  <si>
    <t>FAA 2840  Digital Photography and Design</t>
  </si>
  <si>
    <t>FAA 2850  Digital Video</t>
  </si>
  <si>
    <t>FAA 2860  Electronic Publishing</t>
  </si>
  <si>
    <t>FAA 3270  Advanced Painting</t>
  </si>
  <si>
    <t>FAA 3360  Principles of Composition</t>
  </si>
  <si>
    <t>FAA 3510  Directing I</t>
  </si>
  <si>
    <t>FAA 3520  Acting III</t>
  </si>
  <si>
    <t>FAA 3620  Problems in Classical Art</t>
  </si>
  <si>
    <t>FAA 3650  The World of Michelangelo</t>
  </si>
  <si>
    <t>FAA 3680  Topics in Modern Art</t>
  </si>
  <si>
    <t>FAA 3700  Drawing and Sculpture: A Study of Form in Tuscany</t>
  </si>
  <si>
    <t>FAA 3830  Web Design</t>
  </si>
  <si>
    <t>FAA 3840  2D Web Animation</t>
  </si>
  <si>
    <t>FAA 3850  History of Graphic Design</t>
  </si>
  <si>
    <t>FAA 3860  Computer Illustration</t>
  </si>
  <si>
    <t>FAA 4820  3D Animation and Illustration</t>
  </si>
  <si>
    <t>FAA 49l0/4920  Fine Arts Internship</t>
  </si>
  <si>
    <t>WGS 2260  Southwestern Women Writers and Artists (D)</t>
  </si>
  <si>
    <t>WGS 2420  Gender, Sex, and Film (D)</t>
  </si>
  <si>
    <t>WGS 3120  Women and Film: The Politics of Representation (D)</t>
  </si>
  <si>
    <t>CRM 2000 Youth, Deviance, and Crime</t>
  </si>
  <si>
    <t>ENG 3880 Michael Jackson as Cultural Text</t>
  </si>
  <si>
    <t>FAA 3171 Music and Politics</t>
  </si>
  <si>
    <t>MGT 3355 Diversity in the Workplace</t>
  </si>
  <si>
    <t>PHL 2420 Wisdoms of Asia</t>
  </si>
  <si>
    <t>POL 1500 Comparative Politics</t>
  </si>
  <si>
    <t>POL 3152 Civil Liberties and Civil Rights</t>
  </si>
  <si>
    <t>POL 3171 Music and Politics</t>
  </si>
  <si>
    <t>POL 3520 Modern China</t>
  </si>
  <si>
    <t>RTS 2800 Social Ethics: Christian Persp</t>
  </si>
  <si>
    <t>SOC 2000 Soc Inequality-Class Gender Race</t>
  </si>
  <si>
    <t>SOC 3650 Sociology of Immigration</t>
  </si>
  <si>
    <t>SOJ 1000 Intro to Soc Justice</t>
  </si>
  <si>
    <t>SPA 3200 Intro to Advanced Studies</t>
  </si>
  <si>
    <t>WGS 1010 Gender and Society</t>
  </si>
  <si>
    <t>WGS 2010 Introduction to Ethnic Studies</t>
  </si>
  <si>
    <t>WGS 2310 Gender + Diversity in Leadership</t>
  </si>
  <si>
    <t>WGS 3300H US Women's History - Honors</t>
  </si>
  <si>
    <t>WGS 3420 Gender Race and the Media</t>
  </si>
  <si>
    <t>WGS 3830 Gender and Global Health</t>
  </si>
  <si>
    <t>WLC 1200 The Global Zombie</t>
  </si>
  <si>
    <t>RTS 1010 World Religions</t>
  </si>
  <si>
    <t>RTS 1100 Christianity in Context</t>
  </si>
  <si>
    <t>RTS 1100H Christianity in Context-Honors</t>
  </si>
  <si>
    <t>RTS 1560 Sports and Spirituality</t>
  </si>
  <si>
    <t>RTS 1610 Doors to the Sacred</t>
  </si>
  <si>
    <t>RTS 1050 Quest for Meaning</t>
  </si>
  <si>
    <t>RTS 2425  Pellegrinaggio in Italia</t>
  </si>
  <si>
    <t>MTH 3335 - Linear Algebra</t>
  </si>
  <si>
    <t>CEN 4810 Special Topics</t>
  </si>
  <si>
    <t>CEN 4820 Directed Study</t>
  </si>
  <si>
    <t>RTS 1650 Passion:</t>
  </si>
  <si>
    <t>  or MTH 2527/1505*</t>
  </si>
  <si>
    <t>Site Engineering + Lab</t>
  </si>
  <si>
    <t>Transp.  Eng. + Lab</t>
  </si>
  <si>
    <t>Environ. Eng. + Lab</t>
  </si>
  <si>
    <t>Geotech. Eng. + Lab</t>
  </si>
  <si>
    <t>Physics I + Lab</t>
  </si>
  <si>
    <t>General Chemistry + Lab</t>
  </si>
  <si>
    <t>Mech. of Mtrls. + Lab</t>
  </si>
  <si>
    <t>Fluid Mech. + Lab</t>
  </si>
  <si>
    <t>Total Courses =</t>
  </si>
  <si>
    <t>Completed Courses =</t>
  </si>
  <si>
    <t>Remaining Courses =</t>
  </si>
  <si>
    <t>courses  remaining</t>
  </si>
  <si>
    <t>course remaining (if on track)</t>
  </si>
  <si>
    <t>SPA 1110 Introduction Spanish I</t>
  </si>
  <si>
    <t>CEN 4060 Physical Geology</t>
  </si>
  <si>
    <t>CEN 4901W</t>
  </si>
  <si>
    <t>THE FINAL RESPONSIBILITY FOR MEETING ALL GRADUATION REQUIREMENTS, AS STATED IN THE ACADEMIC CATALOG, RESTS WITH THE STUDENT.</t>
  </si>
  <si>
    <t>MEN 2050 - Coding in MATLAB and 3D CAD</t>
  </si>
  <si>
    <t>Mechanics I (Statics)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</si>
  <si>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</si>
  <si>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</si>
  <si>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</si>
  <si>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</si>
  <si>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</si>
  <si>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</si>
  <si>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</si>
  <si>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</si>
  <si>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</si>
  <si>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</si>
  <si>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</si>
  <si>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F</t>
  </si>
  <si>
    <t>P</t>
  </si>
  <si>
    <t>W</t>
  </si>
  <si>
    <t>Completed</t>
  </si>
  <si>
    <t>Qulity Points</t>
  </si>
  <si>
    <t>Grade</t>
  </si>
  <si>
    <t>Quality Points</t>
  </si>
  <si>
    <t>Overall</t>
  </si>
  <si>
    <t>Major</t>
  </si>
  <si>
    <t>Major GPA</t>
  </si>
  <si>
    <t>Credits Completed</t>
  </si>
  <si>
    <t>Completed Credits</t>
  </si>
  <si>
    <t>Cr.</t>
  </si>
  <si>
    <t xml:space="preserve">Course </t>
  </si>
  <si>
    <t>Description</t>
  </si>
  <si>
    <t>CEN 2050</t>
  </si>
  <si>
    <t>Science &amp; Math Elective ◊</t>
  </si>
  <si>
    <t>credits remaining</t>
  </si>
  <si>
    <t>LS Core</t>
  </si>
  <si>
    <t>FYW</t>
  </si>
  <si>
    <t>PHL</t>
  </si>
  <si>
    <t>E</t>
  </si>
  <si>
    <t>RTS</t>
  </si>
  <si>
    <t>AL/FL</t>
  </si>
  <si>
    <t>H/FL</t>
  </si>
  <si>
    <t>MTH</t>
  </si>
  <si>
    <t>SOSC</t>
  </si>
  <si>
    <t>STEM</t>
  </si>
  <si>
    <t>LS Core &amp; Major</t>
  </si>
  <si>
    <r>
      <t xml:space="preserve">Open CE Elec. </t>
    </r>
    <r>
      <rPr>
        <b/>
        <u/>
        <sz val="12"/>
        <rFont val="Symbol"/>
        <family val="1"/>
        <charset val="2"/>
      </rPr>
      <t>Ä</t>
    </r>
  </si>
  <si>
    <r>
      <t>Technical Elec.</t>
    </r>
    <r>
      <rPr>
        <b/>
        <u/>
        <sz val="12"/>
        <rFont val="Symbol"/>
        <family val="1"/>
        <charset val="2"/>
      </rPr>
      <t>§</t>
    </r>
  </si>
  <si>
    <t>T</t>
  </si>
  <si>
    <t>IP</t>
  </si>
  <si>
    <t>N</t>
  </si>
  <si>
    <t>SOJ 1000 Social Justice (D)</t>
  </si>
  <si>
    <t>ITA 1010 Beginners Italian</t>
  </si>
  <si>
    <t>POL 2010 Political Ethics</t>
  </si>
  <si>
    <r>
      <t xml:space="preserve">Elective </t>
    </r>
    <r>
      <rPr>
        <i/>
        <sz val="10"/>
        <rFont val="Times New Roman"/>
        <family val="1"/>
      </rPr>
      <t>(course here)</t>
    </r>
  </si>
  <si>
    <t>GPA Credits</t>
  </si>
  <si>
    <t>FA20</t>
  </si>
  <si>
    <t>FA21</t>
  </si>
  <si>
    <t>FA22</t>
  </si>
  <si>
    <t>FA23</t>
  </si>
  <si>
    <t>FA24</t>
  </si>
  <si>
    <t>SP21</t>
  </si>
  <si>
    <t>SP22</t>
  </si>
  <si>
    <t>SP23</t>
  </si>
  <si>
    <t>SP24</t>
  </si>
  <si>
    <t>SP25</t>
  </si>
  <si>
    <t>SP26</t>
  </si>
  <si>
    <t>WI21</t>
  </si>
  <si>
    <t>WI22</t>
  </si>
  <si>
    <t>WI23</t>
  </si>
  <si>
    <t>WI24</t>
  </si>
  <si>
    <t>WI25</t>
  </si>
  <si>
    <t>WI26</t>
  </si>
  <si>
    <t>SU21</t>
  </si>
  <si>
    <t>SU22</t>
  </si>
  <si>
    <t>SU23</t>
  </si>
  <si>
    <t>SU24</t>
  </si>
  <si>
    <t>SU25</t>
  </si>
  <si>
    <t>SU26</t>
  </si>
  <si>
    <t>SU27</t>
  </si>
  <si>
    <t>X and W</t>
  </si>
  <si>
    <t>CEN 4016  Concrete Analysis &amp; Design</t>
  </si>
  <si>
    <t>CEN 4020 Foundation Engineering</t>
  </si>
  <si>
    <t>CEN 4022  Earth Slopes &amp; Retaining Structs.</t>
  </si>
  <si>
    <t>CEN 4024 Seismol. &amp; Geotech. Aspects of Earthquakes</t>
  </si>
  <si>
    <t>CEN 4030  Environmental Design</t>
  </si>
  <si>
    <t>CEN 4032  Applied Hydrology</t>
  </si>
  <si>
    <t>CEN 4040  Geometric Design of Highways</t>
  </si>
  <si>
    <t>CEN 4042  Traffic Engineering</t>
  </si>
  <si>
    <t>CEN 4044 Trans. Planning &amp; Sys. Analysis</t>
  </si>
  <si>
    <t>CEN 4050  Const. Planning &amp; Management</t>
  </si>
  <si>
    <t>CEN 4012  Steel Analysis and Design</t>
  </si>
  <si>
    <t>CEN 4020  Foundation Engineering</t>
  </si>
  <si>
    <t>CEN 4044  Trans. Planning &amp; Sys. Analysis</t>
  </si>
  <si>
    <t>GEN 4055 Decision Analysis</t>
  </si>
  <si>
    <t>MERRIMACK COLLEGE</t>
  </si>
  <si>
    <t>CIVIL ENGINEERING CURRICULUM</t>
  </si>
  <si>
    <t>SPA 1020 Beginner's Spanish II</t>
  </si>
  <si>
    <t>CEN 3071 Intro to GIS</t>
  </si>
  <si>
    <t>GEN 4057 Optimization</t>
  </si>
  <si>
    <t>RTS 2820 - Bioethics &amp; Healthcare: Theological Approaches</t>
  </si>
  <si>
    <t>RTS 2400 - Sex, Politics, Religion, and St. Augustine</t>
  </si>
  <si>
    <t>COM 2801 - Introduction to Communication</t>
  </si>
  <si>
    <t>BIO 2009  Environmental Biology</t>
  </si>
  <si>
    <r>
      <t xml:space="preserve">FE Exam:  </t>
    </r>
    <r>
      <rPr>
        <sz val="10"/>
        <rFont val="Times New Roman"/>
        <family val="1"/>
      </rPr>
      <t>In order to graduate, a student must provide</t>
    </r>
  </si>
  <si>
    <r>
      <rPr>
        <b/>
        <i/>
        <sz val="10"/>
        <rFont val="Times New Roman"/>
        <family val="1"/>
      </rPr>
      <t>cultural diversity</t>
    </r>
    <r>
      <rPr>
        <i/>
        <sz val="10"/>
        <rFont val="Times New Roman"/>
        <family val="1"/>
      </rPr>
      <t xml:space="preserve"> list of courses.</t>
    </r>
  </si>
  <si>
    <t>WGS 3300 - U.S. Women’s History</t>
  </si>
  <si>
    <t>BIO 2010 Ecology (Prereq: ESS 1060)</t>
  </si>
  <si>
    <t>BIO 1025 Intro to Bio Sciences</t>
  </si>
  <si>
    <t>SPA 2010 Intermediate Spanish I</t>
  </si>
  <si>
    <t>DES 1230 Elements of 2D Design</t>
  </si>
  <si>
    <t>DES 2850 Videography</t>
  </si>
  <si>
    <t>DES 3450 Basic Digital Photography</t>
  </si>
  <si>
    <t>DES 3850 History of Graphic Design</t>
  </si>
  <si>
    <t>CSC 1611</t>
  </si>
  <si>
    <t>Problem Solving w/Python</t>
  </si>
  <si>
    <t>courses ahead (+) or behind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</si>
</sst>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Geneva"/>
    </font>
    <font>
      <b/>
      <sz val="10"/>
      <name val="Geneva"/>
    </font>
    <font>
      <sz val="12"/>
      <name val="Geneva"/>
    </font>
    <font>
      <sz val="10"/>
      <name val="Times New Roman"/>
      <family val="1"/>
    </font>
    <font>
      <sz val="12"/>
      <name val="Times"/>
    </font>
    <font>
      <sz val="8"/>
      <name val="Verdan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color indexed="40"/>
      <name val="Geneva"/>
    </font>
    <font>
      <sz val="10"/>
      <name val="Times"/>
    </font>
    <font>
      <sz val="12"/>
      <name val="Calibri"/>
      <family val="2"/>
    </font>
    <font>
      <sz val="9"/>
      <name val="Times New Roman"/>
      <family val="1"/>
    </font>
    <font>
      <sz val="12"/>
      <name val="Symbol"/>
      <family val="1"/>
      <charset val="2"/>
    </font>
    <font>
      <sz val="11"/>
      <name val="Times New Roman"/>
      <family val="1"/>
    </font>
    <font>
      <sz val="11"/>
      <name val="Symbol"/>
      <family val="1"/>
      <charset val="2"/>
    </font>
    <font>
      <i/>
      <sz val="11"/>
      <name val="Times New Roman"/>
      <family val="1"/>
    </font>
    <font>
      <sz val="11"/>
      <name val="Times New Roman"/>
      <family val="1"/>
      <charset val="2"/>
    </font>
    <font>
      <sz val="11"/>
      <name val="Geneva"/>
    </font>
    <font>
      <u/>
      <sz val="11"/>
      <name val="Times New Roman"/>
      <family val="1"/>
    </font>
    <font>
      <sz val="12"/>
      <name val="Arial"/>
      <family val="2"/>
    </font>
    <font>
      <sz val="16"/>
      <name val="Times"/>
    </font>
    <font>
      <b/>
      <sz val="12"/>
      <name val="Times"/>
    </font>
    <font>
      <i/>
      <sz val="12"/>
      <name val="Times"/>
      <family val="1"/>
    </font>
    <font>
      <b/>
      <i/>
      <sz val="12"/>
      <name val="Times"/>
      <family val="1"/>
    </font>
    <font>
      <b/>
      <i/>
      <sz val="24"/>
      <name val="Verdana"/>
      <family val="2"/>
    </font>
    <font>
      <i/>
      <u/>
      <sz val="12"/>
      <color rgb="FFFF0000"/>
      <name val="Times"/>
      <family val="1"/>
    </font>
    <font>
      <sz val="12"/>
      <color rgb="FFFF0000"/>
      <name val="Times"/>
      <family val="1"/>
    </font>
    <font>
      <sz val="10"/>
      <color rgb="FFFF0000"/>
      <name val="Geneva"/>
    </font>
    <font>
      <b/>
      <sz val="11"/>
      <color rgb="FFFF0000"/>
      <name val="Calibri"/>
      <family val="2"/>
    </font>
    <font>
      <b/>
      <i/>
      <sz val="10"/>
      <color rgb="FFFF0000"/>
      <name val="Times New Roman"/>
      <family val="1"/>
    </font>
    <font>
      <sz val="9"/>
      <color indexed="81"/>
      <name val="Tahoma"/>
      <family val="2"/>
    </font>
    <font>
      <b/>
      <u/>
      <sz val="10"/>
      <name val="Times New Roman"/>
      <family val="1"/>
    </font>
    <font>
      <b/>
      <u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2"/>
      <color indexed="8"/>
      <name val="Times New Roman"/>
      <family val="1"/>
    </font>
    <font>
      <b/>
      <i/>
      <sz val="11"/>
      <name val="Times New Roman"/>
      <family val="1"/>
    </font>
    <font>
      <sz val="12"/>
      <color rgb="FF000000"/>
      <name val="Times New Roman"/>
      <family val="1"/>
    </font>
    <font>
      <b/>
      <u/>
      <sz val="12"/>
      <name val="Symbol"/>
      <family val="1"/>
      <charset val="2"/>
    </font>
    <font>
      <sz val="11"/>
      <name val="Calibri"/>
      <family val="2"/>
    </font>
    <font>
      <i/>
      <sz val="10"/>
      <name val="Times New Roman"/>
      <family val="1"/>
    </font>
    <font>
      <i/>
      <sz val="11"/>
      <name val="Times"/>
      <family val="1"/>
    </font>
    <font>
      <sz val="11"/>
      <name val="Times"/>
    </font>
    <font>
      <sz val="10"/>
      <color theme="0" tint="-0.34998626667073579"/>
      <name val="Geneva"/>
    </font>
    <font>
      <b/>
      <sz val="10"/>
      <name val="Times New Roman"/>
      <family val="1"/>
    </font>
    <font>
      <b/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35"/>
      </left>
      <right style="medium">
        <color indexed="35"/>
      </right>
      <top style="medium">
        <color indexed="35"/>
      </top>
      <bottom style="medium">
        <color indexed="35"/>
      </bottom>
      <diagonal/>
    </border>
    <border>
      <left/>
      <right/>
      <top style="medium">
        <color indexed="35"/>
      </top>
      <bottom/>
      <diagonal/>
    </border>
    <border>
      <left style="medium">
        <color indexed="27"/>
      </left>
      <right style="medium">
        <color indexed="27"/>
      </right>
      <top style="medium">
        <color indexed="27"/>
      </top>
      <bottom style="medium">
        <color indexed="27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NumberFormat="1" applyFont="1" applyAlignment="1">
      <alignment vertical="top"/>
    </xf>
    <xf numFmtId="0" fontId="2" fillId="0" borderId="0" xfId="0" applyNumberFormat="1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0" fillId="0" borderId="0" xfId="0" applyFill="1"/>
    <xf numFmtId="0" fontId="4" fillId="0" borderId="0" xfId="0" applyFont="1"/>
    <xf numFmtId="0" fontId="3" fillId="0" borderId="0" xfId="0" applyNumberFormat="1" applyFont="1" applyFill="1" applyBorder="1" applyAlignment="1">
      <alignment vertical="top"/>
    </xf>
    <xf numFmtId="0" fontId="3" fillId="0" borderId="1" xfId="0" applyNumberFormat="1" applyFont="1" applyBorder="1" applyAlignment="1">
      <alignment vertical="top"/>
    </xf>
    <xf numFmtId="0" fontId="3" fillId="0" borderId="1" xfId="0" applyNumberFormat="1" applyFont="1" applyFill="1" applyBorder="1" applyAlignment="1">
      <alignment vertical="top"/>
    </xf>
    <xf numFmtId="0" fontId="6" fillId="0" borderId="0" xfId="0" applyFont="1"/>
    <xf numFmtId="0" fontId="3" fillId="0" borderId="0" xfId="0" applyFont="1"/>
    <xf numFmtId="0" fontId="6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0" fontId="7" fillId="0" borderId="0" xfId="0" applyNumberFormat="1" applyFont="1" applyAlignment="1">
      <alignment horizontal="right" vertical="top"/>
    </xf>
    <xf numFmtId="0" fontId="6" fillId="0" borderId="2" xfId="0" applyFont="1" applyBorder="1"/>
    <xf numFmtId="0" fontId="6" fillId="0" borderId="0" xfId="0" applyNumberFormat="1" applyFont="1" applyAlignment="1">
      <alignment horizontal="right" vertical="top"/>
    </xf>
    <xf numFmtId="0" fontId="8" fillId="0" borderId="3" xfId="0" applyNumberFormat="1" applyFont="1" applyBorder="1" applyAlignment="1">
      <alignment horizontal="center" vertical="top"/>
    </xf>
    <xf numFmtId="0" fontId="7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6" fillId="0" borderId="3" xfId="0" applyNumberFormat="1" applyFont="1" applyBorder="1" applyAlignment="1">
      <alignment vertical="top"/>
    </xf>
    <xf numFmtId="0" fontId="6" fillId="0" borderId="3" xfId="0" applyFont="1" applyBorder="1"/>
    <xf numFmtId="0" fontId="6" fillId="0" borderId="4" xfId="0" applyFont="1" applyBorder="1"/>
    <xf numFmtId="0" fontId="6" fillId="0" borderId="0" xfId="0" applyNumberFormat="1" applyFont="1" applyBorder="1" applyAlignment="1">
      <alignment vertical="top"/>
    </xf>
    <xf numFmtId="0" fontId="6" fillId="0" borderId="0" xfId="0" applyNumberFormat="1" applyFont="1" applyBorder="1" applyAlignment="1">
      <alignment horizontal="center" vertical="top"/>
    </xf>
    <xf numFmtId="0" fontId="3" fillId="0" borderId="0" xfId="0" applyFont="1" applyBorder="1"/>
    <xf numFmtId="0" fontId="3" fillId="0" borderId="1" xfId="0" applyFont="1" applyBorder="1"/>
    <xf numFmtId="0" fontId="6" fillId="0" borderId="0" xfId="0" applyNumberFormat="1" applyFont="1" applyBorder="1" applyAlignment="1"/>
    <xf numFmtId="0" fontId="9" fillId="0" borderId="0" xfId="0" applyNumberFormat="1" applyFont="1" applyBorder="1" applyAlignment="1">
      <alignment horizontal="center" vertical="top"/>
    </xf>
    <xf numFmtId="0" fontId="7" fillId="0" borderId="0" xfId="0" applyNumberFormat="1" applyFont="1" applyBorder="1" applyAlignment="1">
      <alignment vertical="top"/>
    </xf>
    <xf numFmtId="0" fontId="9" fillId="0" borderId="1" xfId="0" applyNumberFormat="1" applyFont="1" applyBorder="1" applyAlignment="1">
      <alignment horizontal="center" vertical="top"/>
    </xf>
    <xf numFmtId="0" fontId="6" fillId="0" borderId="2" xfId="0" applyNumberFormat="1" applyFont="1" applyBorder="1" applyAlignment="1">
      <alignment vertical="top"/>
    </xf>
    <xf numFmtId="0" fontId="6" fillId="0" borderId="2" xfId="0" applyNumberFormat="1" applyFont="1" applyBorder="1" applyAlignment="1">
      <alignment horizontal="center" vertical="top"/>
    </xf>
    <xf numFmtId="0" fontId="9" fillId="0" borderId="2" xfId="0" applyNumberFormat="1" applyFont="1" applyBorder="1" applyAlignment="1">
      <alignment horizontal="center" vertical="top"/>
    </xf>
    <xf numFmtId="0" fontId="9" fillId="0" borderId="5" xfId="0" applyNumberFormat="1" applyFont="1" applyBorder="1" applyAlignment="1">
      <alignment horizontal="center" vertical="top"/>
    </xf>
    <xf numFmtId="0" fontId="6" fillId="0" borderId="0" xfId="0" applyFont="1" applyBorder="1"/>
    <xf numFmtId="0" fontId="6" fillId="0" borderId="1" xfId="0" applyNumberFormat="1" applyFont="1" applyBorder="1" applyAlignment="1">
      <alignment horizontal="center" vertical="top"/>
    </xf>
    <xf numFmtId="0" fontId="6" fillId="0" borderId="3" xfId="0" applyNumberFormat="1" applyFont="1" applyBorder="1" applyAlignment="1">
      <alignment horizontal="center" vertical="top"/>
    </xf>
    <xf numFmtId="0" fontId="6" fillId="0" borderId="4" xfId="0" applyNumberFormat="1" applyFont="1" applyBorder="1" applyAlignment="1">
      <alignment horizontal="center" vertical="top"/>
    </xf>
    <xf numFmtId="0" fontId="6" fillId="0" borderId="0" xfId="0" applyNumberFormat="1" applyFont="1" applyFill="1" applyBorder="1" applyAlignment="1">
      <alignment vertical="top"/>
    </xf>
    <xf numFmtId="0" fontId="6" fillId="0" borderId="0" xfId="0" applyNumberFormat="1" applyFont="1" applyFill="1" applyBorder="1" applyAlignment="1">
      <alignment horizontal="center" vertical="top"/>
    </xf>
    <xf numFmtId="0" fontId="10" fillId="0" borderId="6" xfId="0" applyNumberFormat="1" applyFont="1" applyBorder="1" applyAlignment="1"/>
    <xf numFmtId="0" fontId="6" fillId="0" borderId="0" xfId="0" applyFont="1" applyBorder="1" applyAlignment="1"/>
    <xf numFmtId="0" fontId="6" fillId="0" borderId="6" xfId="0" applyNumberFormat="1" applyFont="1" applyBorder="1" applyAlignment="1"/>
    <xf numFmtId="0" fontId="7" fillId="0" borderId="6" xfId="0" applyNumberFormat="1" applyFont="1" applyFill="1" applyBorder="1" applyAlignment="1">
      <alignment horizontal="left"/>
    </xf>
    <xf numFmtId="0" fontId="6" fillId="0" borderId="6" xfId="0" applyFont="1" applyBorder="1" applyAlignment="1"/>
    <xf numFmtId="0" fontId="10" fillId="0" borderId="6" xfId="0" applyFont="1" applyBorder="1" applyAlignment="1"/>
    <xf numFmtId="0" fontId="6" fillId="0" borderId="6" xfId="0" applyNumberFormat="1" applyFont="1" applyBorder="1" applyAlignment="1">
      <alignment vertical="top"/>
    </xf>
    <xf numFmtId="0" fontId="11" fillId="0" borderId="0" xfId="0" applyFont="1" applyFill="1"/>
    <xf numFmtId="0" fontId="6" fillId="2" borderId="2" xfId="0" applyFont="1" applyFill="1" applyBorder="1" applyProtection="1">
      <protection locked="0"/>
    </xf>
    <xf numFmtId="0" fontId="6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Border="1"/>
    <xf numFmtId="0" fontId="3" fillId="0" borderId="0" xfId="0" applyFont="1" applyFill="1" applyBorder="1" applyAlignment="1" applyProtection="1">
      <protection locked="0"/>
    </xf>
    <xf numFmtId="0" fontId="9" fillId="0" borderId="0" xfId="0" applyNumberFormat="1" applyFont="1" applyBorder="1" applyAlignment="1">
      <alignment horizontal="right" vertical="top"/>
    </xf>
    <xf numFmtId="0" fontId="10" fillId="3" borderId="0" xfId="0" applyNumberFormat="1" applyFont="1" applyFill="1" applyBorder="1" applyAlignment="1">
      <alignment vertical="top"/>
    </xf>
    <xf numFmtId="0" fontId="0" fillId="0" borderId="3" xfId="0" applyBorder="1"/>
    <xf numFmtId="0" fontId="6" fillId="0" borderId="2" xfId="0" applyNumberFormat="1" applyFont="1" applyBorder="1" applyAlignment="1">
      <alignment horizontal="right"/>
    </xf>
    <xf numFmtId="0" fontId="0" fillId="0" borderId="2" xfId="0" applyBorder="1"/>
    <xf numFmtId="0" fontId="0" fillId="0" borderId="8" xfId="0" applyBorder="1"/>
    <xf numFmtId="0" fontId="16" fillId="0" borderId="10" xfId="0" applyFont="1" applyBorder="1"/>
    <xf numFmtId="0" fontId="0" fillId="0" borderId="14" xfId="0" applyBorder="1"/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19" fillId="0" borderId="3" xfId="0" applyFont="1" applyBorder="1" applyAlignment="1" applyProtection="1">
      <alignment vertical="top"/>
      <protection locked="0"/>
    </xf>
    <xf numFmtId="0" fontId="19" fillId="0" borderId="7" xfId="0" applyFont="1" applyBorder="1" applyAlignment="1" applyProtection="1">
      <alignment vertical="top"/>
      <protection locked="0"/>
    </xf>
    <xf numFmtId="0" fontId="0" fillId="0" borderId="7" xfId="0" applyBorder="1"/>
    <xf numFmtId="0" fontId="1" fillId="0" borderId="3" xfId="0" applyFont="1" applyBorder="1"/>
    <xf numFmtId="0" fontId="4" fillId="0" borderId="0" xfId="0" applyFont="1" applyAlignment="1">
      <alignment wrapText="1"/>
    </xf>
    <xf numFmtId="0" fontId="2" fillId="0" borderId="0" xfId="0" applyFont="1"/>
    <xf numFmtId="0" fontId="24" fillId="0" borderId="9" xfId="0" applyFont="1" applyBorder="1" applyAlignment="1">
      <alignment horizontal="right" vertical="center" wrapText="1"/>
    </xf>
    <xf numFmtId="0" fontId="2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5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26" fillId="0" borderId="0" xfId="0" applyFont="1" applyAlignment="1">
      <alignment horizontal="left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0" xfId="0" applyFont="1" applyBorder="1"/>
    <xf numFmtId="0" fontId="6" fillId="0" borderId="17" xfId="0" applyNumberFormat="1" applyFont="1" applyBorder="1" applyAlignment="1">
      <alignment vertical="top"/>
    </xf>
    <xf numFmtId="0" fontId="6" fillId="0" borderId="17" xfId="0" applyNumberFormat="1" applyFont="1" applyBorder="1" applyAlignment="1"/>
    <xf numFmtId="0" fontId="6" fillId="0" borderId="21" xfId="0" applyNumberFormat="1" applyFont="1" applyBorder="1" applyAlignment="1">
      <alignment vertical="top"/>
    </xf>
    <xf numFmtId="0" fontId="6" fillId="0" borderId="17" xfId="0" applyFont="1" applyBorder="1"/>
    <xf numFmtId="0" fontId="0" fillId="0" borderId="0" xfId="0" applyBorder="1" applyAlignment="1">
      <alignment horizontal="center" vertical="center"/>
    </xf>
    <xf numFmtId="0" fontId="0" fillId="0" borderId="17" xfId="0" applyBorder="1"/>
    <xf numFmtId="0" fontId="0" fillId="0" borderId="21" xfId="0" applyBorder="1"/>
    <xf numFmtId="0" fontId="19" fillId="0" borderId="20" xfId="0" applyFont="1" applyBorder="1"/>
    <xf numFmtId="0" fontId="16" fillId="0" borderId="21" xfId="0" applyFont="1" applyBorder="1"/>
    <xf numFmtId="0" fontId="19" fillId="0" borderId="20" xfId="0" applyFont="1" applyBorder="1" applyAlignment="1" applyProtection="1">
      <alignment vertical="top"/>
      <protection locked="0"/>
    </xf>
    <xf numFmtId="0" fontId="0" fillId="0" borderId="0" xfId="0" applyBorder="1" applyAlignment="1">
      <alignment horizontal="center"/>
    </xf>
    <xf numFmtId="0" fontId="16" fillId="0" borderId="22" xfId="0" applyFont="1" applyBorder="1" applyAlignment="1" applyProtection="1">
      <alignment horizontal="left" vertical="top"/>
      <protection locked="0"/>
    </xf>
    <xf numFmtId="0" fontId="16" fillId="0" borderId="22" xfId="0" applyFont="1" applyBorder="1"/>
    <xf numFmtId="0" fontId="3" fillId="0" borderId="17" xfId="0" applyFont="1" applyBorder="1"/>
    <xf numFmtId="0" fontId="8" fillId="0" borderId="0" xfId="0" applyNumberFormat="1" applyFont="1" applyBorder="1" applyAlignment="1">
      <alignment vertical="top"/>
    </xf>
    <xf numFmtId="0" fontId="8" fillId="0" borderId="6" xfId="0" applyNumberFormat="1" applyFont="1" applyBorder="1" applyAlignment="1">
      <alignment vertical="top"/>
    </xf>
    <xf numFmtId="0" fontId="4" fillId="0" borderId="0" xfId="0" applyFont="1" applyAlignment="1">
      <alignment horizontal="left" vertical="center" wrapText="1"/>
    </xf>
    <xf numFmtId="0" fontId="6" fillId="0" borderId="23" xfId="0" applyFont="1" applyBorder="1"/>
    <xf numFmtId="0" fontId="8" fillId="0" borderId="24" xfId="0" applyNumberFormat="1" applyFont="1" applyBorder="1" applyAlignment="1">
      <alignment horizontal="center" vertical="top"/>
    </xf>
    <xf numFmtId="0" fontId="7" fillId="0" borderId="24" xfId="0" applyNumberFormat="1" applyFont="1" applyBorder="1" applyAlignment="1">
      <alignment horizontal="center" vertical="top"/>
    </xf>
    <xf numFmtId="0" fontId="6" fillId="0" borderId="24" xfId="0" applyFont="1" applyBorder="1"/>
    <xf numFmtId="0" fontId="6" fillId="0" borderId="24" xfId="0" applyNumberFormat="1" applyFont="1" applyBorder="1" applyAlignment="1">
      <alignment vertical="top"/>
    </xf>
    <xf numFmtId="0" fontId="6" fillId="0" borderId="25" xfId="0" applyFont="1" applyBorder="1"/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Protection="1">
      <protection locked="0"/>
    </xf>
    <xf numFmtId="0" fontId="6" fillId="0" borderId="28" xfId="0" applyNumberFormat="1" applyFont="1" applyBorder="1" applyAlignment="1" applyProtection="1">
      <alignment horizontal="center" vertical="top"/>
      <protection locked="0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/>
    <xf numFmtId="0" fontId="30" fillId="0" borderId="0" xfId="0" applyFont="1" applyBorder="1" applyAlignment="1">
      <alignment wrapText="1"/>
    </xf>
    <xf numFmtId="0" fontId="4" fillId="0" borderId="0" xfId="0" applyFont="1" applyBorder="1" applyAlignment="1"/>
    <xf numFmtId="0" fontId="3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6" fillId="0" borderId="9" xfId="0" applyNumberFormat="1" applyFont="1" applyBorder="1" applyAlignment="1">
      <alignment horizontal="center" vertical="top"/>
    </xf>
    <xf numFmtId="0" fontId="6" fillId="0" borderId="9" xfId="0" applyNumberFormat="1" applyFont="1" applyBorder="1" applyAlignment="1">
      <alignment horizontal="center" vertical="top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0" xfId="0" applyFont="1"/>
    <xf numFmtId="0" fontId="16" fillId="0" borderId="0" xfId="0" applyFont="1"/>
    <xf numFmtId="0" fontId="34" fillId="0" borderId="0" xfId="0" applyFont="1" applyBorder="1"/>
    <xf numFmtId="0" fontId="35" fillId="0" borderId="0" xfId="0" applyFont="1" applyBorder="1"/>
    <xf numFmtId="0" fontId="36" fillId="0" borderId="0" xfId="0" applyFont="1" applyFill="1"/>
    <xf numFmtId="0" fontId="16" fillId="0" borderId="0" xfId="0" applyFont="1" applyAlignment="1">
      <alignment vertical="center"/>
    </xf>
    <xf numFmtId="0" fontId="16" fillId="0" borderId="0" xfId="0" applyFont="1" applyBorder="1" applyAlignment="1"/>
    <xf numFmtId="0" fontId="37" fillId="0" borderId="0" xfId="0" applyFont="1"/>
    <xf numFmtId="0" fontId="16" fillId="0" borderId="0" xfId="0" applyFont="1" applyFill="1" applyBorder="1" applyAlignment="1"/>
    <xf numFmtId="0" fontId="38" fillId="0" borderId="0" xfId="0" applyFont="1"/>
    <xf numFmtId="0" fontId="39" fillId="0" borderId="0" xfId="0" applyFont="1"/>
    <xf numFmtId="0" fontId="16" fillId="5" borderId="0" xfId="0" applyFont="1" applyFill="1"/>
    <xf numFmtId="0" fontId="40" fillId="0" borderId="0" xfId="0" applyFont="1" applyFill="1"/>
    <xf numFmtId="0" fontId="3" fillId="0" borderId="0" xfId="0" applyFont="1" applyFill="1"/>
    <xf numFmtId="0" fontId="0" fillId="6" borderId="0" xfId="0" applyFill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42" fillId="0" borderId="0" xfId="0" applyFont="1"/>
    <xf numFmtId="0" fontId="10" fillId="3" borderId="0" xfId="0" applyNumberFormat="1" applyFont="1" applyFill="1" applyBorder="1" applyAlignment="1" applyProtection="1">
      <alignment vertical="top"/>
      <protection locked="0"/>
    </xf>
    <xf numFmtId="0" fontId="44" fillId="0" borderId="16" xfId="0" applyFont="1" applyBorder="1" applyAlignment="1">
      <alignment horizontal="center" vertical="center" wrapText="1"/>
    </xf>
    <xf numFmtId="0" fontId="45" fillId="0" borderId="9" xfId="0" applyFont="1" applyBorder="1" applyAlignment="1">
      <alignment wrapText="1"/>
    </xf>
    <xf numFmtId="0" fontId="46" fillId="0" borderId="0" xfId="0" applyFont="1"/>
    <xf numFmtId="0" fontId="16" fillId="0" borderId="20" xfId="0" applyFont="1" applyFill="1" applyBorder="1" applyAlignment="1" applyProtection="1">
      <alignment vertical="top"/>
      <protection locked="0"/>
    </xf>
    <xf numFmtId="0" fontId="20" fillId="0" borderId="3" xfId="0" applyFont="1" applyFill="1" applyBorder="1" applyAlignment="1">
      <alignment vertical="top" wrapText="1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16" fillId="0" borderId="17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 wrapText="1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/>
    <xf numFmtId="0" fontId="3" fillId="0" borderId="17" xfId="0" applyFont="1" applyFill="1" applyBorder="1"/>
    <xf numFmtId="0" fontId="12" fillId="0" borderId="0" xfId="0" applyFont="1" applyFill="1" applyBorder="1" applyAlignment="1">
      <alignment horizontal="left" vertical="top" wrapText="1"/>
    </xf>
    <xf numFmtId="0" fontId="0" fillId="0" borderId="8" xfId="0" applyFill="1" applyBorder="1"/>
    <xf numFmtId="0" fontId="47" fillId="0" borderId="20" xfId="0" applyFont="1" applyBorder="1"/>
    <xf numFmtId="0" fontId="47" fillId="0" borderId="3" xfId="0" applyFont="1" applyBorder="1"/>
    <xf numFmtId="0" fontId="43" fillId="0" borderId="20" xfId="0" applyFont="1" applyBorder="1"/>
    <xf numFmtId="0" fontId="43" fillId="0" borderId="17" xfId="0" applyFont="1" applyBorder="1"/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7" borderId="0" xfId="0" applyFill="1"/>
    <xf numFmtId="0" fontId="7" fillId="0" borderId="0" xfId="0" applyNumberFormat="1" applyFont="1" applyAlignment="1">
      <alignment horizontal="center" vertical="top"/>
    </xf>
    <xf numFmtId="0" fontId="32" fillId="0" borderId="31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center" vertical="center" shrinkToFit="1"/>
    </xf>
    <xf numFmtId="0" fontId="32" fillId="0" borderId="33" xfId="0" applyFont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6" fillId="2" borderId="2" xfId="0" applyNumberFormat="1" applyFont="1" applyFill="1" applyBorder="1" applyAlignment="1" applyProtection="1">
      <alignment horizontal="center" vertical="top"/>
      <protection locked="0"/>
    </xf>
    <xf numFmtId="0" fontId="7" fillId="0" borderId="22" xfId="0" applyNumberFormat="1" applyFont="1" applyBorder="1" applyAlignment="1">
      <alignment horizontal="center" vertical="top" wrapText="1"/>
    </xf>
    <xf numFmtId="0" fontId="7" fillId="0" borderId="11" xfId="0" applyNumberFormat="1" applyFont="1" applyBorder="1" applyAlignment="1">
      <alignment horizontal="center" vertical="top" wrapText="1"/>
    </xf>
    <xf numFmtId="0" fontId="7" fillId="0" borderId="15" xfId="0" applyNumberFormat="1" applyFont="1" applyBorder="1" applyAlignment="1">
      <alignment horizontal="center" vertical="top" wrapText="1"/>
    </xf>
    <xf numFmtId="0" fontId="12" fillId="0" borderId="17" xfId="0" applyFont="1" applyFill="1" applyBorder="1" applyAlignment="1" applyProtection="1">
      <alignment horizontal="left" vertical="top" wrapText="1"/>
      <protection locked="0"/>
    </xf>
    <xf numFmtId="0" fontId="7" fillId="0" borderId="13" xfId="0" applyNumberFormat="1" applyFont="1" applyBorder="1" applyAlignment="1">
      <alignment horizontal="center" vertical="top"/>
    </xf>
    <xf numFmtId="0" fontId="7" fillId="0" borderId="11" xfId="0" applyNumberFormat="1" applyFont="1" applyBorder="1" applyAlignment="1">
      <alignment horizontal="center" vertical="top"/>
    </xf>
    <xf numFmtId="0" fontId="7" fillId="0" borderId="12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29" fillId="0" borderId="0" xfId="0" applyFont="1" applyAlignment="1">
      <alignment horizontal="left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23" fillId="4" borderId="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0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526675</xdr:colOff>
      <xdr:row>0</xdr:row>
      <xdr:rowOff>123266</xdr:rowOff>
    </xdr:from>
    <xdr:to>
      <xdr:col>22</xdr:col>
      <xdr:colOff>728380</xdr:colOff>
      <xdr:row>11</xdr:row>
      <xdr:rowOff>22412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999" y="123266"/>
          <a:ext cx="4773705" cy="2028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  April 4. 2021.</a:t>
          </a:r>
        </a:p>
        <a:p>
          <a:r>
            <a:rPr lang="en-US" sz="1100" b="0" baseline="0"/>
            <a:t>This curriculumn was implemented in Fall 2019.  All current CE students should be using this curriculum excepte for a very small few (I believe there are two students) in the class of 2022 who opted out.  </a:t>
          </a:r>
        </a:p>
        <a:p>
          <a:endParaRPr lang="en-US" sz="1100" b="0" baseline="0"/>
        </a:p>
        <a:p>
          <a:r>
            <a:rPr lang="en-US" sz="1100" b="0" baseline="0"/>
            <a:t>This sheet has been updated to reflect the revised course number of UG courses (i.e. 5000 level courses renumbered to a 4000 level)</a:t>
          </a:r>
          <a:endParaRPr lang="en-US" sz="1100" b="0"/>
        </a:p>
      </xdr:txBody>
    </xdr:sp>
    <xdr:clientData/>
  </xdr:twoCellAnchor>
  <xdr:twoCellAnchor>
    <xdr:from>
      <xdr:col>14</xdr:col>
      <xdr:colOff>188420</xdr:colOff>
      <xdr:row>13</xdr:row>
      <xdr:rowOff>9125</xdr:rowOff>
    </xdr:from>
    <xdr:to>
      <xdr:col>20</xdr:col>
      <xdr:colOff>481853</xdr:colOff>
      <xdr:row>28</xdr:row>
      <xdr:rowOff>100852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67744" y="2541654"/>
          <a:ext cx="4865433" cy="2982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Advisement Notes:</a:t>
          </a:r>
        </a:p>
        <a:p>
          <a:endParaRPr lang="en-US" sz="1100" b="0" u="none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10</xdr:col>
      <xdr:colOff>57150</xdr:colOff>
      <xdr:row>75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3563600"/>
          <a:ext cx="8067675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190500</xdr:rowOff>
    </xdr:from>
    <xdr:to>
      <xdr:col>3</xdr:col>
      <xdr:colOff>9525</xdr:colOff>
      <xdr:row>11</xdr:row>
      <xdr:rowOff>209550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1657350" y="4600575"/>
          <a:ext cx="390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1190625</xdr:colOff>
      <xdr:row>11</xdr:row>
      <xdr:rowOff>171450</xdr:rowOff>
    </xdr:from>
    <xdr:to>
      <xdr:col>5</xdr:col>
      <xdr:colOff>0</xdr:colOff>
      <xdr:row>11</xdr:row>
      <xdr:rowOff>190500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3181350" y="4581525"/>
          <a:ext cx="3810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1129393</xdr:colOff>
      <xdr:row>15</xdr:row>
      <xdr:rowOff>136072</xdr:rowOff>
    </xdr:from>
    <xdr:to>
      <xdr:col>4</xdr:col>
      <xdr:colOff>340178</xdr:colOff>
      <xdr:row>15</xdr:row>
      <xdr:rowOff>190500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3167743" y="6070147"/>
          <a:ext cx="353785" cy="54428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11</xdr:row>
      <xdr:rowOff>209550</xdr:rowOff>
    </xdr:from>
    <xdr:to>
      <xdr:col>7</xdr:col>
      <xdr:colOff>0</xdr:colOff>
      <xdr:row>11</xdr:row>
      <xdr:rowOff>228600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4733925" y="4619625"/>
          <a:ext cx="3524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22412</xdr:colOff>
      <xdr:row>12</xdr:row>
      <xdr:rowOff>22412</xdr:rowOff>
    </xdr:from>
    <xdr:to>
      <xdr:col>7</xdr:col>
      <xdr:colOff>0</xdr:colOff>
      <xdr:row>12</xdr:row>
      <xdr:rowOff>369794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4727762" y="4813487"/>
          <a:ext cx="358588" cy="347382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1131795</xdr:colOff>
      <xdr:row>11</xdr:row>
      <xdr:rowOff>190500</xdr:rowOff>
    </xdr:from>
    <xdr:to>
      <xdr:col>13</xdr:col>
      <xdr:colOff>9525</xdr:colOff>
      <xdr:row>11</xdr:row>
      <xdr:rowOff>212912</xdr:rowOff>
    </xdr:to>
    <xdr:sp macro="" textlink="">
      <xdr:nvSpPr>
        <xdr:cNvPr id="12" name="Lin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V="1">
          <a:off x="9266145" y="4600575"/>
          <a:ext cx="401730" cy="224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1142999</xdr:colOff>
      <xdr:row>7</xdr:row>
      <xdr:rowOff>209549</xdr:rowOff>
    </xdr:from>
    <xdr:to>
      <xdr:col>10</xdr:col>
      <xdr:colOff>369794</xdr:colOff>
      <xdr:row>7</xdr:row>
      <xdr:rowOff>291352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3181349" y="2914649"/>
          <a:ext cx="4941795" cy="81803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22416</xdr:colOff>
      <xdr:row>9</xdr:row>
      <xdr:rowOff>217714</xdr:rowOff>
    </xdr:from>
    <xdr:to>
      <xdr:col>4</xdr:col>
      <xdr:colOff>353789</xdr:colOff>
      <xdr:row>9</xdr:row>
      <xdr:rowOff>224117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 rot="16200000">
          <a:off x="2606972" y="2939943"/>
          <a:ext cx="6403" cy="185537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504825</xdr:colOff>
      <xdr:row>8</xdr:row>
      <xdr:rowOff>0</xdr:rowOff>
    </xdr:from>
    <xdr:to>
      <xdr:col>3</xdr:col>
      <xdr:colOff>526677</xdr:colOff>
      <xdr:row>11</xdr:row>
      <xdr:rowOff>22412</xdr:rowOff>
    </xdr:to>
    <xdr:cxnSp macro="">
      <xdr:nvCxnSpPr>
        <xdr:cNvPr id="17" name="Straight Arrow Connector 2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cxnSpLocks noChangeShapeType="1"/>
        </xdr:cNvCxnSpPr>
      </xdr:nvCxnSpPr>
      <xdr:spPr bwMode="auto">
        <a:xfrm>
          <a:off x="2543175" y="3267075"/>
          <a:ext cx="21852" cy="1165412"/>
        </a:xfrm>
        <a:prstGeom prst="straightConnector1">
          <a:avLst/>
        </a:prstGeom>
        <a:noFill/>
        <a:ln w="9525">
          <a:solidFill>
            <a:srgbClr val="000000"/>
          </a:solidFill>
          <a:prstDash val="dash"/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1115785</xdr:colOff>
      <xdr:row>11</xdr:row>
      <xdr:rowOff>367393</xdr:rowOff>
    </xdr:from>
    <xdr:to>
      <xdr:col>3</xdr:col>
      <xdr:colOff>13607</xdr:colOff>
      <xdr:row>14</xdr:row>
      <xdr:rowOff>367393</xdr:rowOff>
    </xdr:to>
    <xdr:sp macro="" textlink="">
      <xdr:nvSpPr>
        <xdr:cNvPr id="18" name="Lin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1630135" y="4777468"/>
          <a:ext cx="421822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22412</xdr:colOff>
      <xdr:row>15</xdr:row>
      <xdr:rowOff>171450</xdr:rowOff>
    </xdr:from>
    <xdr:to>
      <xdr:col>9</xdr:col>
      <xdr:colOff>0</xdr:colOff>
      <xdr:row>15</xdr:row>
      <xdr:rowOff>212912</xdr:rowOff>
    </xdr:to>
    <xdr:sp macro="" textlink="">
      <xdr:nvSpPr>
        <xdr:cNvPr id="20" name="Lin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 flipV="1">
          <a:off x="6251762" y="6105525"/>
          <a:ext cx="358588" cy="414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449037</xdr:colOff>
      <xdr:row>18</xdr:row>
      <xdr:rowOff>244928</xdr:rowOff>
    </xdr:from>
    <xdr:to>
      <xdr:col>16</xdr:col>
      <xdr:colOff>231322</xdr:colOff>
      <xdr:row>22</xdr:row>
      <xdr:rowOff>326571</xdr:rowOff>
    </xdr:to>
    <xdr:sp macro="" textlink="">
      <xdr:nvSpPr>
        <xdr:cNvPr id="21" name="Rounded Rectangle 2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449037" y="7322003"/>
          <a:ext cx="12107635" cy="1805668"/>
        </a:xfrm>
        <a:prstGeom prst="roundRect">
          <a:avLst>
            <a:gd name="adj" fmla="val 16667"/>
          </a:avLst>
        </a:prstGeom>
        <a:noFill/>
        <a:ln w="9525">
          <a:solidFill>
            <a:srgbClr val="7F7F7F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537883</xdr:colOff>
      <xdr:row>14</xdr:row>
      <xdr:rowOff>22412</xdr:rowOff>
    </xdr:from>
    <xdr:to>
      <xdr:col>7</xdr:col>
      <xdr:colOff>545167</xdr:colOff>
      <xdr:row>15</xdr:row>
      <xdr:rowOff>22412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 flipH="1" flipV="1">
          <a:off x="5624233" y="5575487"/>
          <a:ext cx="7284" cy="3810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24848</xdr:colOff>
      <xdr:row>13</xdr:row>
      <xdr:rowOff>207066</xdr:rowOff>
    </xdr:from>
    <xdr:to>
      <xdr:col>9</xdr:col>
      <xdr:colOff>0</xdr:colOff>
      <xdr:row>13</xdr:row>
      <xdr:rowOff>231913</xdr:rowOff>
    </xdr:to>
    <xdr:cxnSp macro="">
      <xdr:nvCxnSpPr>
        <xdr:cNvPr id="23" name="Straight Arrow Connector 3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254198" y="5379141"/>
          <a:ext cx="356152" cy="24847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13607</xdr:colOff>
      <xdr:row>5</xdr:row>
      <xdr:rowOff>217714</xdr:rowOff>
    </xdr:from>
    <xdr:to>
      <xdr:col>10</xdr:col>
      <xdr:colOff>336177</xdr:colOff>
      <xdr:row>7</xdr:row>
      <xdr:rowOff>168089</xdr:rowOff>
    </xdr:to>
    <xdr:cxnSp macro="">
      <xdr:nvCxnSpPr>
        <xdr:cNvPr id="24" name="Elbow Connector 4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cxnSpLocks noChangeShapeType="1"/>
        </xdr:cNvCxnSpPr>
      </xdr:nvCxnSpPr>
      <xdr:spPr bwMode="auto">
        <a:xfrm>
          <a:off x="4718957" y="2160814"/>
          <a:ext cx="3370570" cy="712375"/>
        </a:xfrm>
        <a:prstGeom prst="bentConnector3">
          <a:avLst>
            <a:gd name="adj1" fmla="val 50000"/>
          </a:avLst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942974</xdr:colOff>
      <xdr:row>24</xdr:row>
      <xdr:rowOff>209550</xdr:rowOff>
    </xdr:from>
    <xdr:to>
      <xdr:col>8</xdr:col>
      <xdr:colOff>285749</xdr:colOff>
      <xdr:row>24</xdr:row>
      <xdr:rowOff>209550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V="1">
          <a:off x="10601324" y="97726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885825</xdr:colOff>
      <xdr:row>25</xdr:row>
      <xdr:rowOff>171450</xdr:rowOff>
    </xdr:from>
    <xdr:to>
      <xdr:col>8</xdr:col>
      <xdr:colOff>228600</xdr:colOff>
      <xdr:row>25</xdr:row>
      <xdr:rowOff>171450</xdr:rowOff>
    </xdr:to>
    <xdr:sp macro="" textlink="">
      <xdr:nvSpPr>
        <xdr:cNvPr id="26" name="Lin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 flipV="1">
          <a:off x="10544175" y="101155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27215</xdr:colOff>
      <xdr:row>9</xdr:row>
      <xdr:rowOff>190500</xdr:rowOff>
    </xdr:from>
    <xdr:to>
      <xdr:col>11</xdr:col>
      <xdr:colOff>0</xdr:colOff>
      <xdr:row>9</xdr:row>
      <xdr:rowOff>217715</xdr:rowOff>
    </xdr:to>
    <xdr:cxnSp macro="">
      <xdr:nvCxnSpPr>
        <xdr:cNvPr id="27" name="Straight Arrow Connector 4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4735286" y="3837214"/>
          <a:ext cx="3401785" cy="27215"/>
        </a:xfrm>
        <a:prstGeom prst="straightConnector1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11206</xdr:colOff>
      <xdr:row>10</xdr:row>
      <xdr:rowOff>0</xdr:rowOff>
    </xdr:from>
    <xdr:to>
      <xdr:col>10</xdr:col>
      <xdr:colOff>358589</xdr:colOff>
      <xdr:row>13</xdr:row>
      <xdr:rowOff>0</xdr:rowOff>
    </xdr:to>
    <xdr:cxnSp macro="">
      <xdr:nvCxnSpPr>
        <xdr:cNvPr id="28" name="Straight Arrow Connector 4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6240556" y="4029075"/>
          <a:ext cx="1871383" cy="11430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1034143</xdr:colOff>
      <xdr:row>1</xdr:row>
      <xdr:rowOff>183</xdr:rowOff>
    </xdr:from>
    <xdr:to>
      <xdr:col>15</xdr:col>
      <xdr:colOff>122464</xdr:colOff>
      <xdr:row>2</xdr:row>
      <xdr:rowOff>312965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596493" y="324033"/>
          <a:ext cx="6708321" cy="789032"/>
        </a:xfrm>
        <a:prstGeom prst="rect">
          <a:avLst/>
        </a:prstGeom>
        <a:solidFill>
          <a:schemeClr val="lt1"/>
        </a:solidFill>
        <a:ln w="57150" cmpd="thinThick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0">
            <a:defRPr sz="1000"/>
          </a:pPr>
          <a:r>
            <a:rPr lang="en-US" sz="2400" b="0" i="0" strike="noStrike">
              <a:solidFill>
                <a:srgbClr val="000000"/>
              </a:solidFill>
              <a:latin typeface="Times New Roman" panose="02020603050405020304" pitchFamily="18" charset="0"/>
              <a:ea typeface="Helvetica Neue Black Condensed"/>
              <a:cs typeface="Times New Roman" panose="02020603050405020304" pitchFamily="18" charset="0"/>
            </a:rPr>
            <a:t>BS in Civil Engineering Flowchart</a:t>
          </a:r>
        </a:p>
      </xdr:txBody>
    </xdr:sp>
    <xdr:clientData/>
  </xdr:twoCellAnchor>
  <xdr:twoCellAnchor>
    <xdr:from>
      <xdr:col>0</xdr:col>
      <xdr:colOff>381001</xdr:colOff>
      <xdr:row>0</xdr:row>
      <xdr:rowOff>190500</xdr:rowOff>
    </xdr:from>
    <xdr:to>
      <xdr:col>19</xdr:col>
      <xdr:colOff>381001</xdr:colOff>
      <xdr:row>28</xdr:row>
      <xdr:rowOff>173935</xdr:rowOff>
    </xdr:to>
    <xdr:sp macro="" textlink="">
      <xdr:nvSpPr>
        <xdr:cNvPr id="30" name="Rectangle 4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381001" y="190500"/>
          <a:ext cx="15592425" cy="11070535"/>
        </a:xfrm>
        <a:prstGeom prst="rect">
          <a:avLst/>
        </a:prstGeom>
        <a:noFill/>
        <a:ln w="60325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13</xdr:row>
      <xdr:rowOff>336176</xdr:rowOff>
    </xdr:from>
    <xdr:to>
      <xdr:col>9</xdr:col>
      <xdr:colOff>22412</xdr:colOff>
      <xdr:row>15</xdr:row>
      <xdr:rowOff>114299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 flipV="1">
          <a:off x="6229350" y="5508251"/>
          <a:ext cx="403412" cy="5401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91888</xdr:colOff>
      <xdr:row>11</xdr:row>
      <xdr:rowOff>18489</xdr:rowOff>
    </xdr:from>
    <xdr:to>
      <xdr:col>9</xdr:col>
      <xdr:colOff>291913</xdr:colOff>
      <xdr:row>11</xdr:row>
      <xdr:rowOff>307601</xdr:rowOff>
    </xdr:to>
    <xdr:grpSp>
      <xdr:nvGrpSpPr>
        <xdr:cNvPr id="32" name="Group 4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>
          <a:grpSpLocks/>
        </xdr:cNvGrpSpPr>
      </xdr:nvGrpSpPr>
      <xdr:grpSpPr bwMode="auto">
        <a:xfrm>
          <a:off x="6703359" y="4433607"/>
          <a:ext cx="200025" cy="289112"/>
          <a:chOff x="0" y="215900"/>
          <a:chExt cx="268862" cy="283594"/>
        </a:xfrm>
      </xdr:grpSpPr>
      <xdr:sp macro="" textlink="">
        <xdr:nvSpPr>
          <xdr:cNvPr id="33" name="Oval 50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215900"/>
            <a:ext cx="254000" cy="254000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12803" y="237884"/>
            <a:ext cx="256059" cy="261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/>
              <a:t>1</a:t>
            </a:r>
          </a:p>
        </xdr:txBody>
      </xdr:sp>
    </xdr:grpSp>
    <xdr:clientData/>
  </xdr:twoCellAnchor>
  <xdr:twoCellAnchor>
    <xdr:from>
      <xdr:col>8</xdr:col>
      <xdr:colOff>44822</xdr:colOff>
      <xdr:row>11</xdr:row>
      <xdr:rowOff>161925</xdr:rowOff>
    </xdr:from>
    <xdr:to>
      <xdr:col>9</xdr:col>
      <xdr:colOff>57149</xdr:colOff>
      <xdr:row>11</xdr:row>
      <xdr:rowOff>190501</xdr:rowOff>
    </xdr:to>
    <xdr:sp macro="" textlink="">
      <xdr:nvSpPr>
        <xdr:cNvPr id="35" name="Line 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 flipV="1">
          <a:off x="6274172" y="4572000"/>
          <a:ext cx="393327" cy="285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721029</xdr:colOff>
      <xdr:row>12</xdr:row>
      <xdr:rowOff>231884</xdr:rowOff>
    </xdr:from>
    <xdr:to>
      <xdr:col>15</xdr:col>
      <xdr:colOff>921054</xdr:colOff>
      <xdr:row>13</xdr:row>
      <xdr:rowOff>124153</xdr:rowOff>
    </xdr:to>
    <xdr:grpSp>
      <xdr:nvGrpSpPr>
        <xdr:cNvPr id="36" name="Group 5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>
          <a:grpSpLocks/>
        </xdr:cNvGrpSpPr>
      </xdr:nvGrpSpPr>
      <xdr:grpSpPr bwMode="auto">
        <a:xfrm>
          <a:off x="11904500" y="5028002"/>
          <a:ext cx="200025" cy="273269"/>
          <a:chOff x="0" y="0"/>
          <a:chExt cx="268862" cy="268054"/>
        </a:xfrm>
      </xdr:grpSpPr>
      <xdr:sp macro="" textlink="">
        <xdr:nvSpPr>
          <xdr:cNvPr id="37" name="Oval 53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54000" cy="254000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 txBox="1"/>
        </xdr:nvSpPr>
        <xdr:spPr>
          <a:xfrm>
            <a:off x="12803" y="6444"/>
            <a:ext cx="256059" cy="261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/>
              <a:t>1</a:t>
            </a:r>
          </a:p>
        </xdr:txBody>
      </xdr:sp>
    </xdr:grpSp>
    <xdr:clientData/>
  </xdr:twoCellAnchor>
  <xdr:twoCellAnchor>
    <xdr:from>
      <xdr:col>14</xdr:col>
      <xdr:colOff>6570</xdr:colOff>
      <xdr:row>13</xdr:row>
      <xdr:rowOff>124239</xdr:rowOff>
    </xdr:from>
    <xdr:to>
      <xdr:col>15</xdr:col>
      <xdr:colOff>770282</xdr:colOff>
      <xdr:row>15</xdr:row>
      <xdr:rowOff>236480</xdr:rowOff>
    </xdr:to>
    <xdr:sp macro="" textlink="">
      <xdr:nvSpPr>
        <xdr:cNvPr id="39" name="Line 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 flipV="1">
          <a:off x="10807920" y="5296314"/>
          <a:ext cx="1144712" cy="874241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56030</xdr:colOff>
      <xdr:row>13</xdr:row>
      <xdr:rowOff>41413</xdr:rowOff>
    </xdr:from>
    <xdr:to>
      <xdr:col>15</xdr:col>
      <xdr:colOff>695739</xdr:colOff>
      <xdr:row>13</xdr:row>
      <xdr:rowOff>235323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 flipV="1">
          <a:off x="10857380" y="5213488"/>
          <a:ext cx="1020709" cy="19391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505239</xdr:colOff>
      <xdr:row>10</xdr:row>
      <xdr:rowOff>33131</xdr:rowOff>
    </xdr:from>
    <xdr:to>
      <xdr:col>15</xdr:col>
      <xdr:colOff>821977</xdr:colOff>
      <xdr:row>12</xdr:row>
      <xdr:rowOff>269614</xdr:rowOff>
    </xdr:to>
    <xdr:sp macro="" textlink="">
      <xdr:nvSpPr>
        <xdr:cNvPr id="41" name="Line 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11687589" y="4062206"/>
          <a:ext cx="316738" cy="998483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1129392</xdr:colOff>
      <xdr:row>15</xdr:row>
      <xdr:rowOff>171450</xdr:rowOff>
    </xdr:from>
    <xdr:to>
      <xdr:col>7</xdr:col>
      <xdr:colOff>8164</xdr:colOff>
      <xdr:row>15</xdr:row>
      <xdr:rowOff>204108</xdr:rowOff>
    </xdr:to>
    <xdr:sp macro="" textlink="">
      <xdr:nvSpPr>
        <xdr:cNvPr id="42" name="Line 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 flipV="1">
          <a:off x="4691742" y="6105525"/>
          <a:ext cx="402772" cy="3265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1142999</xdr:colOff>
      <xdr:row>12</xdr:row>
      <xdr:rowOff>33618</xdr:rowOff>
    </xdr:from>
    <xdr:to>
      <xdr:col>6</xdr:col>
      <xdr:colOff>369794</xdr:colOff>
      <xdr:row>15</xdr:row>
      <xdr:rowOff>44824</xdr:rowOff>
    </xdr:to>
    <xdr:sp macro="" textlink="">
      <xdr:nvSpPr>
        <xdr:cNvPr id="44" name="Line 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>
          <a:off x="3181349" y="4824693"/>
          <a:ext cx="1893795" cy="11542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470333</xdr:colOff>
      <xdr:row>9</xdr:row>
      <xdr:rowOff>370943</xdr:rowOff>
    </xdr:from>
    <xdr:to>
      <xdr:col>1</xdr:col>
      <xdr:colOff>480391</xdr:colOff>
      <xdr:row>11</xdr:row>
      <xdr:rowOff>33131</xdr:rowOff>
    </xdr:to>
    <xdr:sp macro="" textlink="">
      <xdr:nvSpPr>
        <xdr:cNvPr id="45" name="Line 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>
          <a:off x="984683" y="4019018"/>
          <a:ext cx="10058" cy="4241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17</xdr:col>
      <xdr:colOff>0</xdr:colOff>
      <xdr:row>7</xdr:row>
      <xdr:rowOff>554180</xdr:rowOff>
    </xdr:from>
    <xdr:to>
      <xdr:col>19</xdr:col>
      <xdr:colOff>0</xdr:colOff>
      <xdr:row>14</xdr:row>
      <xdr:rowOff>12876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2" t="7613" r="8131" b="7116"/>
        <a:stretch/>
      </xdr:blipFill>
      <xdr:spPr bwMode="auto">
        <a:xfrm>
          <a:off x="12711545" y="3273135"/>
          <a:ext cx="2892137" cy="229887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28575</xdr:colOff>
      <xdr:row>13</xdr:row>
      <xdr:rowOff>171450</xdr:rowOff>
    </xdr:from>
    <xdr:to>
      <xdr:col>11</xdr:col>
      <xdr:colOff>238125</xdr:colOff>
      <xdr:row>14</xdr:row>
      <xdr:rowOff>104775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cxnSpLocks/>
        </xdr:cNvCxnSpPr>
      </xdr:nvCxnSpPr>
      <xdr:spPr bwMode="auto">
        <a:xfrm>
          <a:off x="7781925" y="5343525"/>
          <a:ext cx="590550" cy="3143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38100</xdr:colOff>
      <xdr:row>14</xdr:row>
      <xdr:rowOff>276225</xdr:rowOff>
    </xdr:from>
    <xdr:to>
      <xdr:col>11</xdr:col>
      <xdr:colOff>228600</xdr:colOff>
      <xdr:row>15</xdr:row>
      <xdr:rowOff>219075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cxnSpLocks/>
        </xdr:cNvCxnSpPr>
      </xdr:nvCxnSpPr>
      <xdr:spPr bwMode="auto">
        <a:xfrm flipV="1">
          <a:off x="7791450" y="5829300"/>
          <a:ext cx="571500" cy="3238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12</xdr:col>
      <xdr:colOff>47625</xdr:colOff>
      <xdr:row>7</xdr:row>
      <xdr:rowOff>200025</xdr:rowOff>
    </xdr:from>
    <xdr:to>
      <xdr:col>13</xdr:col>
      <xdr:colOff>257175</xdr:colOff>
      <xdr:row>8</xdr:row>
      <xdr:rowOff>133350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cxnSpLocks/>
        </xdr:cNvCxnSpPr>
      </xdr:nvCxnSpPr>
      <xdr:spPr bwMode="auto">
        <a:xfrm>
          <a:off x="9324975" y="2905125"/>
          <a:ext cx="590550" cy="4953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12</xdr:col>
      <xdr:colOff>47625</xdr:colOff>
      <xdr:row>8</xdr:row>
      <xdr:rowOff>257175</xdr:rowOff>
    </xdr:from>
    <xdr:to>
      <xdr:col>13</xdr:col>
      <xdr:colOff>266700</xdr:colOff>
      <xdr:row>9</xdr:row>
      <xdr:rowOff>209550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cxnSpLocks/>
        </xdr:cNvCxnSpPr>
      </xdr:nvCxnSpPr>
      <xdr:spPr bwMode="auto">
        <a:xfrm flipV="1">
          <a:off x="9324975" y="3524250"/>
          <a:ext cx="600075" cy="3333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11</xdr:col>
      <xdr:colOff>246529</xdr:colOff>
      <xdr:row>14</xdr:row>
      <xdr:rowOff>67234</xdr:rowOff>
    </xdr:from>
    <xdr:to>
      <xdr:col>11</xdr:col>
      <xdr:colOff>459441</xdr:colOff>
      <xdr:row>14</xdr:row>
      <xdr:rowOff>347382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8382000" y="5625352"/>
          <a:ext cx="212912" cy="280148"/>
          <a:chOff x="8460441" y="5670176"/>
          <a:chExt cx="212912" cy="280148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8460441" y="5670176"/>
            <a:ext cx="212911" cy="2801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1</a:t>
            </a:r>
          </a:p>
        </xdr:txBody>
      </xdr:sp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 bwMode="auto">
          <a:xfrm>
            <a:off x="8471647" y="5670176"/>
            <a:ext cx="201706" cy="280147"/>
          </a:xfrm>
          <a:prstGeom prst="ellips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13</xdr:col>
      <xdr:colOff>280147</xdr:colOff>
      <xdr:row>8</xdr:row>
      <xdr:rowOff>56029</xdr:rowOff>
    </xdr:from>
    <xdr:to>
      <xdr:col>13</xdr:col>
      <xdr:colOff>493059</xdr:colOff>
      <xdr:row>8</xdr:row>
      <xdr:rowOff>336177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9939618" y="3328147"/>
          <a:ext cx="212912" cy="280148"/>
          <a:chOff x="8460441" y="5670176"/>
          <a:chExt cx="212912" cy="280148"/>
        </a:xfrm>
      </xdr:grpSpPr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 txBox="1"/>
        </xdr:nvSpPr>
        <xdr:spPr>
          <a:xfrm>
            <a:off x="8460441" y="5670176"/>
            <a:ext cx="212911" cy="2801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1</a:t>
            </a:r>
          </a:p>
        </xdr:txBody>
      </xdr:sp>
      <xdr:sp macro="" textlink="">
        <xdr:nvSpPr>
          <xdr:cNvPr id="51" name="Oval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/>
        </xdr:nvSpPr>
        <xdr:spPr bwMode="auto">
          <a:xfrm>
            <a:off x="8471647" y="5670176"/>
            <a:ext cx="201706" cy="280147"/>
          </a:xfrm>
          <a:prstGeom prst="ellipse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</xdr:col>
      <xdr:colOff>31401</xdr:colOff>
      <xdr:row>9</xdr:row>
      <xdr:rowOff>188406</xdr:rowOff>
    </xdr:from>
    <xdr:to>
      <xdr:col>11</xdr:col>
      <xdr:colOff>4186</xdr:colOff>
      <xdr:row>9</xdr:row>
      <xdr:rowOff>215621</xdr:rowOff>
    </xdr:to>
    <xdr:cxnSp macro="">
      <xdr:nvCxnSpPr>
        <xdr:cNvPr id="48" name="Straight Arrow Connector 42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4735286" y="3837214"/>
          <a:ext cx="3401785" cy="27215"/>
        </a:xfrm>
        <a:prstGeom prst="straightConnector1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14653</xdr:colOff>
      <xdr:row>9</xdr:row>
      <xdr:rowOff>271096</xdr:rowOff>
    </xdr:from>
    <xdr:to>
      <xdr:col>10</xdr:col>
      <xdr:colOff>344365</xdr:colOff>
      <xdr:row>11</xdr:row>
      <xdr:rowOff>109904</xdr:rowOff>
    </xdr:to>
    <xdr:cxnSp macro="">
      <xdr:nvCxnSpPr>
        <xdr:cNvPr id="52" name="Straight Arrow Connector 4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6242538" y="3919904"/>
          <a:ext cx="1853712" cy="600808"/>
        </a:xfrm>
        <a:prstGeom prst="straightConnector1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1465</xdr:colOff>
      <xdr:row>13</xdr:row>
      <xdr:rowOff>335443</xdr:rowOff>
    </xdr:from>
    <xdr:to>
      <xdr:col>9</xdr:col>
      <xdr:colOff>23877</xdr:colOff>
      <xdr:row>15</xdr:row>
      <xdr:rowOff>113566</xdr:rowOff>
    </xdr:to>
    <xdr:sp macro="" textlink="">
      <xdr:nvSpPr>
        <xdr:cNvPr id="53" name="Line 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 flipV="1">
          <a:off x="6229350" y="5508251"/>
          <a:ext cx="403412" cy="5401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1135673</xdr:colOff>
      <xdr:row>10</xdr:row>
      <xdr:rowOff>43961</xdr:rowOff>
    </xdr:from>
    <xdr:to>
      <xdr:col>11</xdr:col>
      <xdr:colOff>65942</xdr:colOff>
      <xdr:row>15</xdr:row>
      <xdr:rowOff>29307</xdr:rowOff>
    </xdr:to>
    <xdr:sp macro="" textlink="">
      <xdr:nvSpPr>
        <xdr:cNvPr id="59" name="Freeform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 bwMode="auto">
        <a:xfrm>
          <a:off x="6220558" y="4073769"/>
          <a:ext cx="1978269" cy="1890346"/>
        </a:xfrm>
        <a:custGeom>
          <a:avLst/>
          <a:gdLst>
            <a:gd name="connsiteX0" fmla="*/ 0 w 1978269"/>
            <a:gd name="connsiteY0" fmla="*/ 1890346 h 1890346"/>
            <a:gd name="connsiteX1" fmla="*/ 205154 w 1978269"/>
            <a:gd name="connsiteY1" fmla="*/ 1472712 h 1890346"/>
            <a:gd name="connsiteX2" fmla="*/ 483577 w 1978269"/>
            <a:gd name="connsiteY2" fmla="*/ 864577 h 1890346"/>
            <a:gd name="connsiteX3" fmla="*/ 1370134 w 1978269"/>
            <a:gd name="connsiteY3" fmla="*/ 674077 h 1890346"/>
            <a:gd name="connsiteX4" fmla="*/ 1978269 w 1978269"/>
            <a:gd name="connsiteY4" fmla="*/ 0 h 1890346"/>
            <a:gd name="connsiteX0" fmla="*/ 0 w 1978269"/>
            <a:gd name="connsiteY0" fmla="*/ 1890346 h 1890346"/>
            <a:gd name="connsiteX1" fmla="*/ 205154 w 1978269"/>
            <a:gd name="connsiteY1" fmla="*/ 1472712 h 1890346"/>
            <a:gd name="connsiteX2" fmla="*/ 329711 w 1978269"/>
            <a:gd name="connsiteY2" fmla="*/ 1011116 h 1890346"/>
            <a:gd name="connsiteX3" fmla="*/ 1370134 w 1978269"/>
            <a:gd name="connsiteY3" fmla="*/ 674077 h 1890346"/>
            <a:gd name="connsiteX4" fmla="*/ 1978269 w 1978269"/>
            <a:gd name="connsiteY4" fmla="*/ 0 h 1890346"/>
            <a:gd name="connsiteX0" fmla="*/ 0 w 1978269"/>
            <a:gd name="connsiteY0" fmla="*/ 1890346 h 1890346"/>
            <a:gd name="connsiteX1" fmla="*/ 131885 w 1978269"/>
            <a:gd name="connsiteY1" fmla="*/ 1524000 h 1890346"/>
            <a:gd name="connsiteX2" fmla="*/ 329711 w 1978269"/>
            <a:gd name="connsiteY2" fmla="*/ 1011116 h 1890346"/>
            <a:gd name="connsiteX3" fmla="*/ 1370134 w 1978269"/>
            <a:gd name="connsiteY3" fmla="*/ 674077 h 1890346"/>
            <a:gd name="connsiteX4" fmla="*/ 1978269 w 1978269"/>
            <a:gd name="connsiteY4" fmla="*/ 0 h 1890346"/>
            <a:gd name="connsiteX0" fmla="*/ 0 w 1978269"/>
            <a:gd name="connsiteY0" fmla="*/ 1890346 h 1890346"/>
            <a:gd name="connsiteX1" fmla="*/ 131885 w 1978269"/>
            <a:gd name="connsiteY1" fmla="*/ 1524000 h 1890346"/>
            <a:gd name="connsiteX2" fmla="*/ 329711 w 1978269"/>
            <a:gd name="connsiteY2" fmla="*/ 1011116 h 1890346"/>
            <a:gd name="connsiteX3" fmla="*/ 1208942 w 1978269"/>
            <a:gd name="connsiteY3" fmla="*/ 527539 h 1890346"/>
            <a:gd name="connsiteX4" fmla="*/ 1978269 w 1978269"/>
            <a:gd name="connsiteY4" fmla="*/ 0 h 1890346"/>
            <a:gd name="connsiteX0" fmla="*/ 0 w 1978269"/>
            <a:gd name="connsiteY0" fmla="*/ 1890346 h 1890346"/>
            <a:gd name="connsiteX1" fmla="*/ 109905 w 1978269"/>
            <a:gd name="connsiteY1" fmla="*/ 1524000 h 1890346"/>
            <a:gd name="connsiteX2" fmla="*/ 329711 w 1978269"/>
            <a:gd name="connsiteY2" fmla="*/ 1011116 h 1890346"/>
            <a:gd name="connsiteX3" fmla="*/ 1208942 w 1978269"/>
            <a:gd name="connsiteY3" fmla="*/ 527539 h 1890346"/>
            <a:gd name="connsiteX4" fmla="*/ 1978269 w 1978269"/>
            <a:gd name="connsiteY4" fmla="*/ 0 h 1890346"/>
            <a:gd name="connsiteX0" fmla="*/ 0 w 1978269"/>
            <a:gd name="connsiteY0" fmla="*/ 1890346 h 1890346"/>
            <a:gd name="connsiteX1" fmla="*/ 109905 w 1978269"/>
            <a:gd name="connsiteY1" fmla="*/ 1524000 h 1890346"/>
            <a:gd name="connsiteX2" fmla="*/ 329711 w 1978269"/>
            <a:gd name="connsiteY2" fmla="*/ 1040423 h 1890346"/>
            <a:gd name="connsiteX3" fmla="*/ 1208942 w 1978269"/>
            <a:gd name="connsiteY3" fmla="*/ 527539 h 1890346"/>
            <a:gd name="connsiteX4" fmla="*/ 1978269 w 1978269"/>
            <a:gd name="connsiteY4" fmla="*/ 0 h 1890346"/>
            <a:gd name="connsiteX0" fmla="*/ 0 w 1978269"/>
            <a:gd name="connsiteY0" fmla="*/ 1890346 h 1890346"/>
            <a:gd name="connsiteX1" fmla="*/ 109905 w 1978269"/>
            <a:gd name="connsiteY1" fmla="*/ 1524000 h 1890346"/>
            <a:gd name="connsiteX2" fmla="*/ 329711 w 1978269"/>
            <a:gd name="connsiteY2" fmla="*/ 1040423 h 1890346"/>
            <a:gd name="connsiteX3" fmla="*/ 1208942 w 1978269"/>
            <a:gd name="connsiteY3" fmla="*/ 527539 h 1890346"/>
            <a:gd name="connsiteX4" fmla="*/ 1978269 w 1978269"/>
            <a:gd name="connsiteY4" fmla="*/ 0 h 1890346"/>
            <a:gd name="connsiteX0" fmla="*/ 0 w 1978269"/>
            <a:gd name="connsiteY0" fmla="*/ 1890346 h 1890346"/>
            <a:gd name="connsiteX1" fmla="*/ 109905 w 1978269"/>
            <a:gd name="connsiteY1" fmla="*/ 1524000 h 1890346"/>
            <a:gd name="connsiteX2" fmla="*/ 329711 w 1978269"/>
            <a:gd name="connsiteY2" fmla="*/ 1040423 h 1890346"/>
            <a:gd name="connsiteX3" fmla="*/ 1208942 w 1978269"/>
            <a:gd name="connsiteY3" fmla="*/ 527539 h 1890346"/>
            <a:gd name="connsiteX4" fmla="*/ 1978269 w 1978269"/>
            <a:gd name="connsiteY4" fmla="*/ 0 h 1890346"/>
            <a:gd name="connsiteX0" fmla="*/ 0 w 1978269"/>
            <a:gd name="connsiteY0" fmla="*/ 1890346 h 1890346"/>
            <a:gd name="connsiteX1" fmla="*/ 329711 w 1978269"/>
            <a:gd name="connsiteY1" fmla="*/ 1040423 h 1890346"/>
            <a:gd name="connsiteX2" fmla="*/ 1208942 w 1978269"/>
            <a:gd name="connsiteY2" fmla="*/ 527539 h 1890346"/>
            <a:gd name="connsiteX3" fmla="*/ 1978269 w 1978269"/>
            <a:gd name="connsiteY3" fmla="*/ 0 h 1890346"/>
            <a:gd name="connsiteX0" fmla="*/ 0 w 1978269"/>
            <a:gd name="connsiteY0" fmla="*/ 1890346 h 1890346"/>
            <a:gd name="connsiteX1" fmla="*/ 271096 w 1978269"/>
            <a:gd name="connsiteY1" fmla="*/ 1069731 h 1890346"/>
            <a:gd name="connsiteX2" fmla="*/ 1208942 w 1978269"/>
            <a:gd name="connsiteY2" fmla="*/ 527539 h 1890346"/>
            <a:gd name="connsiteX3" fmla="*/ 1978269 w 1978269"/>
            <a:gd name="connsiteY3" fmla="*/ 0 h 1890346"/>
            <a:gd name="connsiteX0" fmla="*/ 0 w 1978269"/>
            <a:gd name="connsiteY0" fmla="*/ 1890346 h 1890346"/>
            <a:gd name="connsiteX1" fmla="*/ 271096 w 1978269"/>
            <a:gd name="connsiteY1" fmla="*/ 1069731 h 1890346"/>
            <a:gd name="connsiteX2" fmla="*/ 1978269 w 1978269"/>
            <a:gd name="connsiteY2" fmla="*/ 0 h 1890346"/>
            <a:gd name="connsiteX0" fmla="*/ 0 w 1978269"/>
            <a:gd name="connsiteY0" fmla="*/ 1890346 h 1890346"/>
            <a:gd name="connsiteX1" fmla="*/ 271096 w 1978269"/>
            <a:gd name="connsiteY1" fmla="*/ 1069731 h 1890346"/>
            <a:gd name="connsiteX2" fmla="*/ 1978269 w 1978269"/>
            <a:gd name="connsiteY2" fmla="*/ 0 h 1890346"/>
            <a:gd name="connsiteX0" fmla="*/ 0 w 1978269"/>
            <a:gd name="connsiteY0" fmla="*/ 1890346 h 1890346"/>
            <a:gd name="connsiteX1" fmla="*/ 271096 w 1978269"/>
            <a:gd name="connsiteY1" fmla="*/ 1069731 h 1890346"/>
            <a:gd name="connsiteX2" fmla="*/ 1978269 w 1978269"/>
            <a:gd name="connsiteY2" fmla="*/ 0 h 1890346"/>
            <a:gd name="connsiteX0" fmla="*/ 0 w 1978269"/>
            <a:gd name="connsiteY0" fmla="*/ 1890346 h 1890346"/>
            <a:gd name="connsiteX1" fmla="*/ 366346 w 1978269"/>
            <a:gd name="connsiteY1" fmla="*/ 1025769 h 1890346"/>
            <a:gd name="connsiteX2" fmla="*/ 1978269 w 1978269"/>
            <a:gd name="connsiteY2" fmla="*/ 0 h 1890346"/>
            <a:gd name="connsiteX0" fmla="*/ 0 w 1978269"/>
            <a:gd name="connsiteY0" fmla="*/ 1890346 h 1890346"/>
            <a:gd name="connsiteX1" fmla="*/ 366346 w 1978269"/>
            <a:gd name="connsiteY1" fmla="*/ 1025769 h 1890346"/>
            <a:gd name="connsiteX2" fmla="*/ 1978269 w 1978269"/>
            <a:gd name="connsiteY2" fmla="*/ 0 h 18903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78269" h="1890346">
              <a:moveTo>
                <a:pt x="0" y="1890346"/>
              </a:moveTo>
              <a:cubicBezTo>
                <a:pt x="90671" y="1442182"/>
                <a:pt x="227135" y="1150327"/>
                <a:pt x="366346" y="1025769"/>
              </a:cubicBezTo>
              <a:cubicBezTo>
                <a:pt x="505557" y="901211"/>
                <a:pt x="1307550" y="457322"/>
                <a:pt x="1978269" y="0"/>
              </a:cubicBezTo>
            </a:path>
          </a:pathLst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1115786</xdr:colOff>
      <xdr:row>6</xdr:row>
      <xdr:rowOff>81644</xdr:rowOff>
    </xdr:from>
    <xdr:to>
      <xdr:col>9</xdr:col>
      <xdr:colOff>190500</xdr:colOff>
      <xdr:row>12</xdr:row>
      <xdr:rowOff>340179</xdr:rowOff>
    </xdr:to>
    <xdr:cxnSp macro="">
      <xdr:nvCxnSpPr>
        <xdr:cNvPr id="54" name="Straight Arrow Connector 44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6204857" y="2408465"/>
          <a:ext cx="598714" cy="2721428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1131795</xdr:colOff>
      <xdr:row>5</xdr:row>
      <xdr:rowOff>190500</xdr:rowOff>
    </xdr:from>
    <xdr:to>
      <xdr:col>15</xdr:col>
      <xdr:colOff>9525</xdr:colOff>
      <xdr:row>5</xdr:row>
      <xdr:rowOff>212912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 flipV="1">
          <a:off x="9271340" y="4606636"/>
          <a:ext cx="401730" cy="224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571500</xdr:colOff>
      <xdr:row>29</xdr:row>
      <xdr:rowOff>138546</xdr:rowOff>
    </xdr:from>
    <xdr:to>
      <xdr:col>15</xdr:col>
      <xdr:colOff>34637</xdr:colOff>
      <xdr:row>33</xdr:row>
      <xdr:rowOff>155864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91045" y="11585864"/>
          <a:ext cx="10131137" cy="1818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Physics I pre-requisites</a:t>
          </a:r>
        </a:p>
        <a:p>
          <a:r>
            <a:rPr lang="en-US" sz="1100"/>
            <a:t>B</a:t>
          </a:r>
          <a:r>
            <a:rPr lang="en-US" sz="1100" baseline="0"/>
            <a:t> or better in Precal can take Physics 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2401957</xdr:colOff>
      <xdr:row>22</xdr:row>
      <xdr:rowOff>57977</xdr:rowOff>
    </xdr:from>
    <xdr:to>
      <xdr:col>8</xdr:col>
      <xdr:colOff>2410238</xdr:colOff>
      <xdr:row>43</xdr:row>
      <xdr:rowOff>21533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6225"/>
        <a:stretch/>
      </xdr:blipFill>
      <xdr:spPr>
        <a:xfrm>
          <a:off x="21128935" y="4331803"/>
          <a:ext cx="5582477" cy="4038600"/>
        </a:xfrm>
        <a:prstGeom prst="rect">
          <a:avLst/>
        </a:prstGeom>
        <a:solidFill>
          <a:schemeClr val="bg1">
            <a:lumMod val="95000"/>
          </a:schemeClr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544938</xdr:colOff>
      <xdr:row>7</xdr:row>
      <xdr:rowOff>132512</xdr:rowOff>
    </xdr:from>
    <xdr:to>
      <xdr:col>18</xdr:col>
      <xdr:colOff>165828</xdr:colOff>
      <xdr:row>32</xdr:row>
      <xdr:rowOff>143530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5329" y="1615099"/>
          <a:ext cx="7298869" cy="4152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221915</xdr:colOff>
      <xdr:row>28</xdr:row>
      <xdr:rowOff>27273</xdr:rowOff>
    </xdr:from>
    <xdr:to>
      <xdr:col>21</xdr:col>
      <xdr:colOff>521805</xdr:colOff>
      <xdr:row>35</xdr:row>
      <xdr:rowOff>107674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121828" y="4988556"/>
          <a:ext cx="3207086" cy="12399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</a:t>
          </a:r>
        </a:p>
        <a:p>
          <a:r>
            <a:rPr lang="en-US">
              <a:effectLst/>
            </a:rPr>
            <a:t>This does not include courses taken that are NOT part of the curriculum.</a:t>
          </a:r>
        </a:p>
        <a:p>
          <a:r>
            <a:rPr lang="en-US">
              <a:effectLst/>
            </a:rPr>
            <a:t>I.e MTH1012 Precalculus</a:t>
          </a:r>
          <a:r>
            <a:rPr lang="en-US" baseline="0">
              <a:effectLst/>
            </a:rPr>
            <a:t> or courses for minors.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im Kaklamanos" id="{FD157C94-713E-4E81-8434-95D679E11AE1}" userId="" providerId="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5" dT="2020-02-24T21:26:51.62" personId="{FD157C94-713E-4E81-8434-95D679E11AE1}" id="{47DFA829-B03B-458F-B37A-493DFF05C9D0}">
    <text xml:space="preserve">This is an old note that I don't think applies any longer... I think it should be removed.
Also, I added arrows after all the junior-level core electives to show their relationship to the design electives in the department.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zoomScaleNormal="100" workbookViewId="0">
      <selection activeCell="D8" sqref="D8"/>
    </sheetView>
  </sheetViews>
  <sheetFormatPr defaultColWidth="11.42578125" defaultRowHeight="12.75"/>
  <cols>
    <col min="1" max="1" width="19.28515625" customWidth="1"/>
    <col min="2" max="2" width="24.42578125" customWidth="1"/>
    <col min="3" max="3" width="4.28515625" customWidth="1"/>
    <col min="4" max="4" width="3.42578125" customWidth="1"/>
    <col min="5" max="5" width="6.7109375" customWidth="1"/>
    <col min="6" max="6" width="11.28515625" customWidth="1"/>
    <col min="7" max="7" width="2.5703125" customWidth="1"/>
    <col min="8" max="8" width="18.5703125" customWidth="1"/>
    <col min="9" max="9" width="23.85546875" customWidth="1"/>
    <col min="10" max="10" width="5.7109375" customWidth="1"/>
    <col min="11" max="11" width="3.42578125" customWidth="1"/>
    <col min="12" max="12" width="6.85546875" customWidth="1"/>
    <col min="13" max="13" width="5.5703125" customWidth="1"/>
    <col min="14" max="14" width="4.7109375" customWidth="1"/>
  </cols>
  <sheetData>
    <row r="1" spans="1:15" ht="15.75" customHeight="1">
      <c r="A1" s="174" t="s">
        <v>524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9"/>
    </row>
    <row r="2" spans="1:15" ht="15.75" customHeight="1">
      <c r="A2" s="174" t="s">
        <v>525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9"/>
    </row>
    <row r="3" spans="1:15" ht="12.75" customHeight="1">
      <c r="A3" s="9"/>
      <c r="B3" s="9"/>
      <c r="C3" s="9"/>
      <c r="D3" s="9"/>
      <c r="E3" s="9"/>
      <c r="F3" s="9"/>
      <c r="G3" s="9"/>
      <c r="H3" s="9"/>
      <c r="I3" s="9"/>
      <c r="J3" s="12"/>
      <c r="K3" s="9"/>
      <c r="L3" s="9"/>
      <c r="M3" s="9"/>
    </row>
    <row r="4" spans="1:15" ht="17.25" customHeight="1">
      <c r="A4" s="13" t="s">
        <v>0</v>
      </c>
      <c r="B4" s="48"/>
      <c r="C4" s="9" t="s">
        <v>1</v>
      </c>
      <c r="D4" s="184" t="s">
        <v>2</v>
      </c>
      <c r="E4" s="185"/>
      <c r="F4" s="11" t="s">
        <v>3</v>
      </c>
      <c r="G4" s="184"/>
      <c r="H4" s="185"/>
      <c r="I4" s="15" t="s">
        <v>4</v>
      </c>
      <c r="J4" s="186" t="s">
        <v>2</v>
      </c>
      <c r="K4" s="185"/>
      <c r="L4" s="185"/>
      <c r="M4" s="51"/>
    </row>
    <row r="5" spans="1:15" ht="10.5" customHeight="1" thickBot="1">
      <c r="A5" s="9"/>
      <c r="B5" s="9"/>
      <c r="C5" s="9"/>
      <c r="D5" s="9"/>
      <c r="E5" s="9"/>
      <c r="F5" s="9"/>
      <c r="G5" s="9"/>
      <c r="H5" s="9"/>
      <c r="I5" s="9"/>
      <c r="J5" s="12"/>
      <c r="K5" s="9"/>
      <c r="L5" s="9"/>
      <c r="M5" s="9"/>
    </row>
    <row r="6" spans="1:15" ht="15.75" customHeight="1">
      <c r="A6" s="102"/>
      <c r="B6" s="103" t="s">
        <v>5</v>
      </c>
      <c r="C6" s="104"/>
      <c r="D6" s="104"/>
      <c r="E6" s="104"/>
      <c r="F6" s="105"/>
      <c r="G6" s="106"/>
      <c r="H6" s="105"/>
      <c r="I6" s="103" t="s">
        <v>6</v>
      </c>
      <c r="J6" s="104"/>
      <c r="K6" s="105"/>
      <c r="L6" s="107"/>
      <c r="M6" s="34"/>
    </row>
    <row r="7" spans="1:15" ht="15.75" customHeight="1" thickBot="1">
      <c r="A7" s="84"/>
      <c r="B7" s="16"/>
      <c r="C7" s="17"/>
      <c r="D7" s="17"/>
      <c r="E7" s="17"/>
      <c r="F7" s="18" t="s">
        <v>7</v>
      </c>
      <c r="G7" s="19"/>
      <c r="H7" s="20"/>
      <c r="I7" s="16"/>
      <c r="J7" s="17"/>
      <c r="K7" s="20"/>
      <c r="L7" s="21"/>
      <c r="M7" s="34"/>
      <c r="N7" s="156">
        <f>+L69</f>
        <v>35</v>
      </c>
      <c r="O7" s="156" t="s">
        <v>427</v>
      </c>
    </row>
    <row r="8" spans="1:15" ht="15.75" customHeight="1" thickBot="1">
      <c r="A8" s="85" t="s">
        <v>8</v>
      </c>
      <c r="B8" s="22" t="s">
        <v>9</v>
      </c>
      <c r="C8" s="23">
        <v>4</v>
      </c>
      <c r="D8" s="108"/>
      <c r="E8" s="130"/>
      <c r="F8" s="23"/>
      <c r="G8" s="22"/>
      <c r="H8" s="22" t="s">
        <v>10</v>
      </c>
      <c r="I8" s="22" t="s">
        <v>11</v>
      </c>
      <c r="J8" s="23">
        <v>4</v>
      </c>
      <c r="K8" s="108"/>
      <c r="L8" s="131"/>
      <c r="M8" s="24"/>
      <c r="N8" s="173">
        <v>35</v>
      </c>
      <c r="O8" t="s">
        <v>428</v>
      </c>
    </row>
    <row r="9" spans="1:15" ht="15.75" customHeight="1" thickBot="1">
      <c r="A9" s="85" t="s">
        <v>12</v>
      </c>
      <c r="B9" s="22" t="s">
        <v>421</v>
      </c>
      <c r="C9" s="23"/>
      <c r="D9" s="81"/>
      <c r="E9" s="24"/>
      <c r="F9" s="23"/>
      <c r="G9" s="22"/>
      <c r="H9" s="22" t="s">
        <v>13</v>
      </c>
      <c r="I9" s="22" t="s">
        <v>14</v>
      </c>
      <c r="J9" s="23"/>
      <c r="K9" s="81"/>
      <c r="L9" s="25"/>
      <c r="M9" s="24"/>
      <c r="N9">
        <f>-N7+N8</f>
        <v>0</v>
      </c>
      <c r="O9" s="117" t="s">
        <v>545</v>
      </c>
    </row>
    <row r="10" spans="1:15" ht="15.75" customHeight="1" thickBot="1">
      <c r="A10" s="86" t="s">
        <v>15</v>
      </c>
      <c r="B10" s="22" t="s">
        <v>16</v>
      </c>
      <c r="C10" s="23">
        <v>4</v>
      </c>
      <c r="D10" s="108"/>
      <c r="E10" s="24"/>
      <c r="F10" s="23"/>
      <c r="G10" s="22"/>
      <c r="H10" s="22" t="s">
        <v>17</v>
      </c>
      <c r="I10" s="22" t="s">
        <v>18</v>
      </c>
      <c r="J10" s="23">
        <v>4</v>
      </c>
      <c r="K10" s="108"/>
      <c r="L10" s="25"/>
      <c r="M10" s="24"/>
      <c r="N10" s="132" t="str">
        <f>+IF(N9&lt;0,"Behind",IF(N9&gt;0,"Ahead  :)","On Track"))</f>
        <v>On Track</v>
      </c>
    </row>
    <row r="11" spans="1:15" ht="15.75" customHeight="1" thickBot="1">
      <c r="A11" s="85" t="s">
        <v>19</v>
      </c>
      <c r="B11" s="22" t="s">
        <v>20</v>
      </c>
      <c r="C11" s="23">
        <v>4</v>
      </c>
      <c r="D11" s="108"/>
      <c r="E11" s="24"/>
      <c r="F11" s="23"/>
      <c r="G11" s="22"/>
      <c r="H11" s="26" t="s">
        <v>21</v>
      </c>
      <c r="I11" s="22" t="s">
        <v>420</v>
      </c>
      <c r="J11" s="23">
        <v>4</v>
      </c>
      <c r="K11" s="108"/>
      <c r="L11" s="25"/>
      <c r="M11" s="24"/>
      <c r="N11" s="132">
        <f>+L45-B44</f>
        <v>133</v>
      </c>
      <c r="O11" t="s">
        <v>463</v>
      </c>
    </row>
    <row r="12" spans="1:15" ht="15.75" customHeight="1" thickBot="1">
      <c r="A12" s="85" t="s">
        <v>22</v>
      </c>
      <c r="B12" s="22" t="s">
        <v>23</v>
      </c>
      <c r="C12" s="23">
        <v>4</v>
      </c>
      <c r="D12" s="108"/>
      <c r="E12" s="24"/>
      <c r="F12" s="23"/>
      <c r="G12" s="22"/>
      <c r="H12" s="22" t="s">
        <v>24</v>
      </c>
      <c r="I12" s="153" t="s">
        <v>25</v>
      </c>
      <c r="J12" s="23">
        <v>4</v>
      </c>
      <c r="K12" s="108"/>
      <c r="L12" s="25"/>
      <c r="M12" s="24"/>
      <c r="N12" s="47"/>
    </row>
    <row r="13" spans="1:15" ht="15.75" customHeight="1" thickBot="1">
      <c r="A13" s="85" t="s">
        <v>26</v>
      </c>
      <c r="B13" s="22" t="s">
        <v>27</v>
      </c>
      <c r="C13" s="23">
        <v>1</v>
      </c>
      <c r="D13" s="108"/>
      <c r="E13" s="24"/>
      <c r="F13" s="23"/>
      <c r="G13" s="22"/>
      <c r="H13" s="22" t="s">
        <v>28</v>
      </c>
      <c r="I13" s="28"/>
      <c r="J13" s="23"/>
      <c r="K13" s="81"/>
      <c r="L13" s="29"/>
      <c r="M13" s="27"/>
    </row>
    <row r="14" spans="1:15" ht="15.75" customHeight="1">
      <c r="A14" s="85"/>
      <c r="B14" s="22"/>
      <c r="C14" s="23"/>
      <c r="D14" s="81"/>
      <c r="E14" s="24"/>
      <c r="F14" s="23"/>
      <c r="G14" s="22"/>
      <c r="H14" s="22"/>
      <c r="I14" s="28"/>
      <c r="J14" s="23"/>
      <c r="K14" s="81"/>
      <c r="L14" s="29"/>
      <c r="M14" s="27"/>
    </row>
    <row r="15" spans="1:15" ht="15.75" customHeight="1">
      <c r="A15" s="85"/>
      <c r="B15" s="22"/>
      <c r="C15" s="23">
        <f>SUM(C8:C13)</f>
        <v>17</v>
      </c>
      <c r="D15" s="81"/>
      <c r="E15" s="24"/>
      <c r="F15" s="23"/>
      <c r="G15" s="22"/>
      <c r="H15" s="22" t="s">
        <v>29</v>
      </c>
      <c r="I15" s="28"/>
      <c r="J15" s="23">
        <f>SUM(J8:J12)</f>
        <v>16</v>
      </c>
      <c r="K15" s="81"/>
      <c r="L15" s="29"/>
      <c r="M15" s="27"/>
    </row>
    <row r="16" spans="1:15" ht="12" customHeight="1">
      <c r="A16" s="88"/>
      <c r="B16" s="34"/>
      <c r="C16" s="34"/>
      <c r="D16" s="82"/>
      <c r="E16" s="23"/>
      <c r="F16" s="23"/>
      <c r="G16" s="22"/>
      <c r="H16" s="34"/>
      <c r="I16" s="34"/>
      <c r="J16" s="34"/>
      <c r="K16" s="82"/>
      <c r="L16" s="35"/>
      <c r="M16" s="23"/>
    </row>
    <row r="17" spans="1:13" ht="16.5" customHeight="1" thickBot="1">
      <c r="A17" s="84"/>
      <c r="B17" s="20"/>
      <c r="C17" s="20"/>
      <c r="D17" s="83"/>
      <c r="E17" s="36"/>
      <c r="F17" s="17" t="s">
        <v>31</v>
      </c>
      <c r="G17" s="19"/>
      <c r="H17" s="20"/>
      <c r="I17" s="20"/>
      <c r="J17" s="20"/>
      <c r="K17" s="83"/>
      <c r="L17" s="37"/>
      <c r="M17" s="23"/>
    </row>
    <row r="18" spans="1:13" ht="15" customHeight="1" thickBot="1">
      <c r="A18" s="86" t="s">
        <v>32</v>
      </c>
      <c r="B18" s="22" t="s">
        <v>416</v>
      </c>
      <c r="C18" s="23">
        <v>4</v>
      </c>
      <c r="D18" s="108"/>
      <c r="E18" s="24"/>
      <c r="F18" s="23"/>
      <c r="G18" s="22"/>
      <c r="H18" s="26" t="s">
        <v>33</v>
      </c>
      <c r="I18" s="22" t="s">
        <v>422</v>
      </c>
      <c r="J18" s="23">
        <v>4</v>
      </c>
      <c r="K18" s="108"/>
      <c r="L18" s="25"/>
      <c r="M18" s="24"/>
    </row>
    <row r="19" spans="1:13" ht="15" customHeight="1" thickBot="1">
      <c r="A19" s="86" t="s">
        <v>34</v>
      </c>
      <c r="B19" s="22" t="s">
        <v>434</v>
      </c>
      <c r="C19" s="23">
        <v>4</v>
      </c>
      <c r="D19" s="108"/>
      <c r="E19" s="24"/>
      <c r="F19" s="23"/>
      <c r="G19" s="22"/>
      <c r="H19" s="26" t="s">
        <v>35</v>
      </c>
      <c r="I19" s="22" t="s">
        <v>423</v>
      </c>
      <c r="J19" s="23">
        <v>4</v>
      </c>
      <c r="K19" s="108"/>
      <c r="L19" s="25"/>
      <c r="M19" s="24"/>
    </row>
    <row r="20" spans="1:13" ht="15" customHeight="1" thickBot="1">
      <c r="A20" s="86" t="s">
        <v>36</v>
      </c>
      <c r="B20" s="22" t="s">
        <v>421</v>
      </c>
      <c r="C20" s="23">
        <v>4</v>
      </c>
      <c r="D20" s="108"/>
      <c r="E20" s="24"/>
      <c r="F20" s="23"/>
      <c r="G20" s="22"/>
      <c r="H20" s="26" t="s">
        <v>37</v>
      </c>
      <c r="I20" s="22" t="s">
        <v>38</v>
      </c>
      <c r="J20" s="23">
        <v>4</v>
      </c>
      <c r="K20" s="108"/>
      <c r="L20" s="25"/>
      <c r="M20" s="24"/>
    </row>
    <row r="21" spans="1:13" ht="15.75" customHeight="1" thickBot="1">
      <c r="A21" s="85" t="s">
        <v>415</v>
      </c>
      <c r="B21" s="22" t="s">
        <v>39</v>
      </c>
      <c r="C21" s="23"/>
      <c r="D21" s="81"/>
      <c r="E21" s="24"/>
      <c r="F21" s="23"/>
      <c r="G21" s="22"/>
      <c r="H21" s="26" t="s">
        <v>543</v>
      </c>
      <c r="I21" s="22" t="s">
        <v>544</v>
      </c>
      <c r="J21" s="23">
        <v>4</v>
      </c>
      <c r="K21" s="108"/>
      <c r="L21" s="25"/>
      <c r="M21" s="24"/>
    </row>
    <row r="22" spans="1:13" ht="15.75" customHeight="1" thickBot="1">
      <c r="A22" s="86" t="s">
        <v>40</v>
      </c>
      <c r="B22" s="22" t="s">
        <v>41</v>
      </c>
      <c r="C22" s="23">
        <v>4</v>
      </c>
      <c r="D22" s="108"/>
      <c r="E22" s="24"/>
      <c r="F22" s="23"/>
      <c r="G22" s="22"/>
      <c r="H22" s="50"/>
      <c r="I22" s="50"/>
      <c r="J22" s="50"/>
      <c r="K22" s="89"/>
      <c r="L22" s="25"/>
      <c r="M22" s="24"/>
    </row>
    <row r="23" spans="1:13" ht="15.75" customHeight="1">
      <c r="A23" s="85"/>
      <c r="B23" s="22"/>
      <c r="C23" s="23"/>
      <c r="D23" s="81"/>
      <c r="E23" s="24"/>
      <c r="F23" s="23"/>
      <c r="G23" s="22"/>
      <c r="H23" s="22"/>
      <c r="I23" s="22"/>
      <c r="J23" s="23"/>
      <c r="K23" s="81"/>
      <c r="L23" s="29"/>
      <c r="M23" s="27"/>
    </row>
    <row r="24" spans="1:13" ht="15" customHeight="1">
      <c r="A24" s="85"/>
      <c r="B24" s="22"/>
      <c r="C24" s="23">
        <f>SUM(C18:C23)</f>
        <v>16</v>
      </c>
      <c r="D24" s="81"/>
      <c r="E24" s="24"/>
      <c r="F24" s="23"/>
      <c r="G24" s="22"/>
      <c r="H24" s="22"/>
      <c r="I24" s="22"/>
      <c r="J24" s="23">
        <f>SUM(J18:J23)</f>
        <v>16</v>
      </c>
      <c r="K24" s="81"/>
      <c r="L24" s="29"/>
      <c r="M24" s="27"/>
    </row>
    <row r="25" spans="1:13" ht="15" customHeight="1">
      <c r="A25" s="88"/>
      <c r="B25" s="22"/>
      <c r="C25" s="34"/>
      <c r="D25" s="82"/>
      <c r="E25" s="23"/>
      <c r="F25" s="23"/>
      <c r="G25" s="22"/>
      <c r="H25" s="34"/>
      <c r="I25" s="22"/>
      <c r="J25" s="34"/>
      <c r="K25" s="82"/>
      <c r="L25" s="35"/>
      <c r="M25" s="23"/>
    </row>
    <row r="26" spans="1:13" ht="16.5" thickBot="1">
      <c r="A26" s="84"/>
      <c r="B26" s="19"/>
      <c r="C26" s="20"/>
      <c r="D26" s="83"/>
      <c r="E26" s="36"/>
      <c r="F26" s="17" t="s">
        <v>42</v>
      </c>
      <c r="G26" s="19"/>
      <c r="H26" s="20"/>
      <c r="I26" s="19"/>
      <c r="J26" s="20"/>
      <c r="K26" s="83"/>
      <c r="L26" s="37"/>
      <c r="M26" s="23"/>
    </row>
    <row r="27" spans="1:13" ht="15.75" customHeight="1" thickBot="1">
      <c r="A27" s="85" t="s">
        <v>43</v>
      </c>
      <c r="B27" s="22" t="s">
        <v>44</v>
      </c>
      <c r="C27" s="23">
        <v>4</v>
      </c>
      <c r="D27" s="108"/>
      <c r="E27" s="24"/>
      <c r="F27" s="23"/>
      <c r="G27" s="34"/>
      <c r="H27" s="22" t="s">
        <v>45</v>
      </c>
      <c r="I27" s="22" t="s">
        <v>417</v>
      </c>
      <c r="J27" s="23">
        <v>4</v>
      </c>
      <c r="K27" s="108"/>
      <c r="L27" s="25"/>
      <c r="M27" s="24"/>
    </row>
    <row r="28" spans="1:13" ht="15.75" customHeight="1" thickBot="1">
      <c r="A28" s="86" t="s">
        <v>46</v>
      </c>
      <c r="B28" s="22" t="s">
        <v>419</v>
      </c>
      <c r="C28" s="23">
        <v>4</v>
      </c>
      <c r="D28" s="108"/>
      <c r="E28" s="24"/>
      <c r="F28" s="23"/>
      <c r="G28" s="34"/>
      <c r="H28" s="26" t="s">
        <v>48</v>
      </c>
      <c r="I28" s="22" t="s">
        <v>418</v>
      </c>
      <c r="J28" s="23">
        <v>4</v>
      </c>
      <c r="K28" s="108"/>
      <c r="L28" s="25"/>
      <c r="M28" s="24"/>
    </row>
    <row r="29" spans="1:13" ht="15.75" customHeight="1" thickBot="1">
      <c r="A29" s="85" t="s">
        <v>49</v>
      </c>
      <c r="B29" s="22" t="s">
        <v>50</v>
      </c>
      <c r="C29" s="23">
        <v>2</v>
      </c>
      <c r="D29" s="108"/>
      <c r="E29" s="24"/>
      <c r="F29" s="23"/>
      <c r="G29" s="34"/>
      <c r="H29" s="26" t="s">
        <v>461</v>
      </c>
      <c r="I29" s="49" t="s">
        <v>51</v>
      </c>
      <c r="J29" s="23">
        <v>2</v>
      </c>
      <c r="K29" s="108"/>
      <c r="L29" s="25"/>
      <c r="M29" s="24"/>
    </row>
    <row r="30" spans="1:13" ht="15.75" customHeight="1" thickBot="1">
      <c r="A30" s="88" t="s">
        <v>52</v>
      </c>
      <c r="B30" s="153" t="s">
        <v>25</v>
      </c>
      <c r="C30" s="23">
        <v>4</v>
      </c>
      <c r="D30" s="108"/>
      <c r="E30" s="24"/>
      <c r="F30" s="23"/>
      <c r="G30" s="34"/>
      <c r="H30" s="22" t="s">
        <v>53</v>
      </c>
      <c r="I30" s="153" t="s">
        <v>25</v>
      </c>
      <c r="J30" s="23">
        <v>4</v>
      </c>
      <c r="K30" s="108"/>
      <c r="L30" s="25"/>
      <c r="M30" s="24"/>
    </row>
    <row r="31" spans="1:13" ht="15.75" customHeight="1" thickBot="1">
      <c r="A31" s="88" t="s">
        <v>54</v>
      </c>
      <c r="B31" s="153" t="s">
        <v>25</v>
      </c>
      <c r="C31" s="39">
        <v>4</v>
      </c>
      <c r="D31" s="108"/>
      <c r="E31" s="24"/>
      <c r="F31" s="24"/>
      <c r="G31" s="34"/>
      <c r="H31" s="22" t="s">
        <v>55</v>
      </c>
      <c r="I31" s="153" t="s">
        <v>25</v>
      </c>
      <c r="J31" s="23">
        <v>4</v>
      </c>
      <c r="K31" s="108"/>
      <c r="L31" s="25"/>
      <c r="M31" s="24"/>
    </row>
    <row r="32" spans="1:13" ht="15.75" customHeight="1">
      <c r="A32" s="85" t="s">
        <v>28</v>
      </c>
      <c r="B32" s="22"/>
      <c r="C32" s="23"/>
      <c r="D32" s="81"/>
      <c r="E32" s="27"/>
      <c r="F32" s="23"/>
      <c r="G32" s="34"/>
      <c r="H32" s="50"/>
      <c r="I32" s="50"/>
      <c r="J32" s="50"/>
      <c r="K32" s="89"/>
      <c r="L32" s="29"/>
      <c r="M32" s="27"/>
    </row>
    <row r="33" spans="1:13" ht="15" customHeight="1">
      <c r="A33" s="85"/>
      <c r="B33" s="22"/>
      <c r="C33" s="23">
        <f>C27+C28+C29+C30+C31</f>
        <v>18</v>
      </c>
      <c r="D33" s="81"/>
      <c r="E33" s="27"/>
      <c r="F33" s="23"/>
      <c r="G33" s="34"/>
      <c r="H33" s="22"/>
      <c r="I33" s="22"/>
      <c r="J33" s="23">
        <f>J27+J28+J29+J30+J31</f>
        <v>18</v>
      </c>
      <c r="K33" s="81"/>
      <c r="L33" s="29"/>
      <c r="M33" s="27"/>
    </row>
    <row r="34" spans="1:13" ht="12.75" customHeight="1">
      <c r="A34" s="88"/>
      <c r="B34" s="34"/>
      <c r="C34" s="34"/>
      <c r="D34" s="82"/>
      <c r="E34" s="23"/>
      <c r="F34" s="23"/>
      <c r="G34" s="34"/>
      <c r="H34" s="34"/>
      <c r="I34" s="34"/>
      <c r="J34" s="34"/>
      <c r="K34" s="82"/>
      <c r="L34" s="35"/>
      <c r="M34" s="23"/>
    </row>
    <row r="35" spans="1:13" ht="16.5" customHeight="1" thickBot="1">
      <c r="A35" s="84"/>
      <c r="B35" s="20"/>
      <c r="C35" s="20"/>
      <c r="D35" s="83"/>
      <c r="E35" s="36"/>
      <c r="F35" s="17" t="s">
        <v>56</v>
      </c>
      <c r="G35" s="20"/>
      <c r="H35" s="20"/>
      <c r="I35" s="20"/>
      <c r="J35" s="20"/>
      <c r="K35" s="83"/>
      <c r="L35" s="37"/>
      <c r="M35" s="23"/>
    </row>
    <row r="36" spans="1:13" ht="15.75" customHeight="1" thickBot="1">
      <c r="A36" s="85" t="s">
        <v>57</v>
      </c>
      <c r="B36" s="153" t="s">
        <v>25</v>
      </c>
      <c r="C36" s="23">
        <v>4</v>
      </c>
      <c r="D36" s="108"/>
      <c r="E36" s="24"/>
      <c r="F36" s="23"/>
      <c r="G36" s="34"/>
      <c r="H36" s="22" t="s">
        <v>431</v>
      </c>
      <c r="I36" s="22" t="s">
        <v>58</v>
      </c>
      <c r="J36" s="23">
        <v>4</v>
      </c>
      <c r="K36" s="108"/>
      <c r="L36" s="25"/>
      <c r="M36" s="24"/>
    </row>
    <row r="37" spans="1:13" ht="15.75" customHeight="1" thickBot="1">
      <c r="A37" s="88" t="s">
        <v>59</v>
      </c>
      <c r="B37" s="153" t="s">
        <v>25</v>
      </c>
      <c r="C37" s="23">
        <v>4</v>
      </c>
      <c r="D37" s="108"/>
      <c r="E37" s="24"/>
      <c r="F37" s="23"/>
      <c r="G37" s="34"/>
      <c r="H37" s="22" t="s">
        <v>60</v>
      </c>
      <c r="I37" s="153" t="s">
        <v>25</v>
      </c>
      <c r="J37" s="23">
        <v>4</v>
      </c>
      <c r="K37" s="108"/>
      <c r="L37" s="25"/>
      <c r="M37" s="24"/>
    </row>
    <row r="38" spans="1:13" ht="15.75" customHeight="1" thickBot="1">
      <c r="A38" s="85" t="s">
        <v>61</v>
      </c>
      <c r="B38" s="153" t="s">
        <v>25</v>
      </c>
      <c r="C38" s="23">
        <v>4</v>
      </c>
      <c r="D38" s="108"/>
      <c r="E38" s="24"/>
      <c r="F38" s="23"/>
      <c r="G38" s="34"/>
      <c r="H38" s="22" t="s">
        <v>62</v>
      </c>
      <c r="I38" s="153" t="s">
        <v>25</v>
      </c>
      <c r="J38" s="23">
        <v>4</v>
      </c>
      <c r="K38" s="108"/>
      <c r="L38" s="25"/>
      <c r="M38" s="24"/>
    </row>
    <row r="39" spans="1:13" ht="15.75" customHeight="1" thickBot="1">
      <c r="A39" s="85" t="s">
        <v>63</v>
      </c>
      <c r="B39" s="153" t="s">
        <v>25</v>
      </c>
      <c r="C39" s="23">
        <v>4</v>
      </c>
      <c r="D39" s="108"/>
      <c r="E39" s="24"/>
      <c r="F39" s="23"/>
      <c r="G39" s="34"/>
      <c r="H39" s="22" t="s">
        <v>64</v>
      </c>
      <c r="I39" s="153" t="s">
        <v>25</v>
      </c>
      <c r="J39" s="23">
        <v>4</v>
      </c>
      <c r="K39" s="108"/>
      <c r="L39" s="25"/>
      <c r="M39" s="24"/>
    </row>
    <row r="40" spans="1:13" ht="15.75" customHeight="1">
      <c r="A40" s="85"/>
      <c r="B40" s="22"/>
      <c r="C40" s="23"/>
      <c r="D40" s="109"/>
      <c r="E40" s="24"/>
      <c r="F40" s="23"/>
      <c r="G40" s="34"/>
      <c r="H40" s="38"/>
      <c r="I40" s="50"/>
      <c r="J40" s="50"/>
      <c r="K40" s="50"/>
      <c r="L40" s="25"/>
      <c r="M40" s="24"/>
    </row>
    <row r="41" spans="1:13" ht="15.75" customHeight="1">
      <c r="A41" s="90"/>
      <c r="B41" s="22"/>
      <c r="C41" s="23">
        <f>C36+C37+C38+C39</f>
        <v>16</v>
      </c>
      <c r="D41" s="24"/>
      <c r="E41" s="24"/>
      <c r="F41" s="23"/>
      <c r="G41" s="34"/>
      <c r="H41" s="22"/>
      <c r="I41" s="22"/>
      <c r="J41" s="23">
        <f>J36+J37+J38+J39</f>
        <v>16</v>
      </c>
      <c r="K41" s="24"/>
      <c r="L41" s="25"/>
      <c r="M41" s="24"/>
    </row>
    <row r="42" spans="1:13" ht="15.75" customHeight="1" thickBot="1">
      <c r="A42" s="85" t="s">
        <v>455</v>
      </c>
      <c r="B42" s="123" t="e">
        <f>+'GPA Calculator'!L3</f>
        <v>#DIV/0!</v>
      </c>
      <c r="C42" s="23"/>
      <c r="D42" s="24"/>
      <c r="E42" s="24"/>
      <c r="F42" s="23"/>
      <c r="G42" s="34"/>
      <c r="H42" s="22"/>
      <c r="I42" s="22"/>
      <c r="J42" s="23"/>
      <c r="K42" s="24"/>
      <c r="L42" s="25"/>
      <c r="M42" s="24"/>
    </row>
    <row r="43" spans="1:13" ht="15.75" customHeight="1" thickBot="1">
      <c r="A43" s="85" t="s">
        <v>65</v>
      </c>
      <c r="B43" s="123" t="e">
        <f>+'GPA Calculator'!J3</f>
        <v>#DIV/0!</v>
      </c>
      <c r="C43" s="23"/>
      <c r="D43" s="27"/>
      <c r="E43" s="27"/>
      <c r="F43" s="52" t="s">
        <v>66</v>
      </c>
      <c r="G43" s="34"/>
      <c r="H43" s="110"/>
      <c r="I43" s="22"/>
      <c r="J43" s="23"/>
      <c r="K43" s="27"/>
      <c r="L43" s="29" t="s">
        <v>67</v>
      </c>
      <c r="M43" s="27"/>
    </row>
    <row r="44" spans="1:13" ht="15.75" customHeight="1" thickBot="1">
      <c r="A44" s="85" t="s">
        <v>457</v>
      </c>
      <c r="B44" s="124">
        <f>+'GPA Calculator'!H3</f>
        <v>0</v>
      </c>
      <c r="C44" s="23"/>
      <c r="D44" s="27"/>
      <c r="E44" s="27"/>
      <c r="F44" s="52" t="s">
        <v>68</v>
      </c>
      <c r="G44" s="34"/>
      <c r="H44" s="110"/>
      <c r="I44" s="53" t="s">
        <v>69</v>
      </c>
      <c r="J44" s="23"/>
      <c r="K44" s="27"/>
      <c r="L44" s="29" t="s">
        <v>70</v>
      </c>
      <c r="M44" s="27"/>
    </row>
    <row r="45" spans="1:13" ht="15.75" customHeight="1">
      <c r="A45" s="87"/>
      <c r="B45" s="30"/>
      <c r="C45" s="50"/>
      <c r="D45" s="31"/>
      <c r="E45" s="31"/>
      <c r="F45" s="31"/>
      <c r="G45" s="14"/>
      <c r="H45" s="30"/>
      <c r="I45" s="30"/>
      <c r="J45" s="50"/>
      <c r="K45" s="32"/>
      <c r="L45" s="33">
        <f>SUM(C15,J15,C24,J24,C33,J33,C41,J41)</f>
        <v>133</v>
      </c>
      <c r="M45" s="27"/>
    </row>
    <row r="46" spans="1:13" ht="18.75" customHeight="1">
      <c r="A46" s="187" t="s">
        <v>71</v>
      </c>
      <c r="B46" s="188"/>
      <c r="C46" s="188"/>
      <c r="D46" s="188"/>
      <c r="E46" s="188"/>
      <c r="F46" s="189"/>
      <c r="G46" s="191" t="s">
        <v>72</v>
      </c>
      <c r="H46" s="192"/>
      <c r="I46" s="192"/>
      <c r="J46" s="192"/>
      <c r="K46" s="192"/>
      <c r="L46" s="193"/>
      <c r="M46" s="3"/>
    </row>
    <row r="47" spans="1:13" ht="15.75" customHeight="1">
      <c r="A47" s="169" t="s">
        <v>73</v>
      </c>
      <c r="B47" s="54"/>
      <c r="C47" s="54"/>
      <c r="D47" s="54"/>
      <c r="E47" s="54"/>
      <c r="F47" s="54"/>
      <c r="G47" s="58" t="s">
        <v>74</v>
      </c>
      <c r="H47" s="50"/>
      <c r="I47" s="50"/>
      <c r="J47" s="50"/>
      <c r="K47" s="3"/>
      <c r="L47" s="7"/>
      <c r="M47" s="3"/>
    </row>
    <row r="48" spans="1:13" ht="15.75" customHeight="1">
      <c r="A48" s="170" t="s">
        <v>534</v>
      </c>
      <c r="B48" s="50"/>
      <c r="C48" s="50"/>
      <c r="D48" s="50"/>
      <c r="E48" s="50"/>
      <c r="F48" s="50"/>
      <c r="G48" s="45"/>
      <c r="H48" s="50"/>
      <c r="I48" s="50"/>
      <c r="J48" s="50"/>
      <c r="K48" s="3"/>
      <c r="L48" s="7"/>
      <c r="M48" s="3"/>
    </row>
    <row r="49" spans="1:14" ht="16.899999999999999" customHeight="1">
      <c r="A49" s="167" t="s">
        <v>533</v>
      </c>
      <c r="B49" s="168"/>
      <c r="C49" s="65"/>
      <c r="D49" s="65"/>
      <c r="E49" s="54"/>
      <c r="F49" s="64"/>
      <c r="G49" s="40" t="s">
        <v>75</v>
      </c>
      <c r="H49" s="41"/>
      <c r="I49" s="22"/>
      <c r="J49" s="55" t="s">
        <v>76</v>
      </c>
      <c r="K49" s="3"/>
      <c r="L49" s="7"/>
      <c r="M49" s="3"/>
      <c r="N49" s="4"/>
    </row>
    <row r="50" spans="1:14" ht="15.75">
      <c r="A50" s="98" t="s">
        <v>77</v>
      </c>
      <c r="B50" s="24"/>
      <c r="C50" s="50"/>
      <c r="D50" s="50"/>
      <c r="E50" s="50"/>
      <c r="F50" s="57"/>
      <c r="G50" s="42"/>
      <c r="H50" s="41" t="s">
        <v>514</v>
      </c>
      <c r="I50" s="22"/>
      <c r="J50" s="23">
        <v>4</v>
      </c>
      <c r="K50" s="113" t="s">
        <v>81</v>
      </c>
      <c r="L50" s="8"/>
      <c r="M50" s="6"/>
      <c r="N50" s="1"/>
    </row>
    <row r="51" spans="1:14" ht="13.9" customHeight="1">
      <c r="A51" s="91"/>
      <c r="B51" s="56"/>
      <c r="C51" s="56"/>
      <c r="D51" s="56"/>
      <c r="E51" s="56"/>
      <c r="F51" s="59"/>
      <c r="G51" s="42"/>
      <c r="H51" s="41" t="s">
        <v>515</v>
      </c>
      <c r="I51" s="23"/>
      <c r="J51" s="23">
        <v>4</v>
      </c>
      <c r="K51" s="113" t="s">
        <v>83</v>
      </c>
      <c r="L51" s="7"/>
      <c r="M51" s="3"/>
    </row>
    <row r="52" spans="1:14" ht="15.75" customHeight="1">
      <c r="A52" s="92" t="s">
        <v>78</v>
      </c>
      <c r="B52" s="54"/>
      <c r="C52" s="54"/>
      <c r="D52" s="54"/>
      <c r="E52" s="54"/>
      <c r="F52" s="64"/>
      <c r="G52" s="43"/>
      <c r="H52" s="41"/>
      <c r="I52" s="38"/>
      <c r="J52" s="39"/>
      <c r="K52" s="113"/>
      <c r="L52" s="7"/>
      <c r="M52" s="3"/>
    </row>
    <row r="53" spans="1:14" ht="15.75" customHeight="1">
      <c r="A53" s="93" t="s">
        <v>79</v>
      </c>
      <c r="B53" s="56"/>
      <c r="C53" s="56"/>
      <c r="D53" s="56"/>
      <c r="E53" s="56"/>
      <c r="F53" s="59"/>
      <c r="G53" s="40" t="s">
        <v>47</v>
      </c>
      <c r="H53" s="41"/>
      <c r="I53" s="22"/>
      <c r="J53" s="23"/>
      <c r="K53" s="113"/>
      <c r="L53" s="7"/>
      <c r="M53" s="3"/>
    </row>
    <row r="54" spans="1:14" ht="15.75" customHeight="1">
      <c r="A54" s="94" t="s">
        <v>80</v>
      </c>
      <c r="B54" s="62"/>
      <c r="C54" s="62"/>
      <c r="D54" s="62"/>
      <c r="E54" s="62"/>
      <c r="F54" s="63"/>
      <c r="G54" s="42" t="s">
        <v>30</v>
      </c>
      <c r="H54" s="41" t="s">
        <v>521</v>
      </c>
      <c r="I54" s="22"/>
      <c r="J54" s="23">
        <v>4</v>
      </c>
      <c r="K54" s="113" t="s">
        <v>81</v>
      </c>
      <c r="L54" s="7"/>
      <c r="M54" s="3"/>
    </row>
    <row r="55" spans="1:14" ht="15.75" customHeight="1">
      <c r="A55" s="93" t="s">
        <v>82</v>
      </c>
      <c r="B55" s="56"/>
      <c r="C55" s="56"/>
      <c r="D55" s="56"/>
      <c r="E55" s="56"/>
      <c r="F55" s="59"/>
      <c r="G55" s="42"/>
      <c r="H55" s="41" t="s">
        <v>512</v>
      </c>
      <c r="I55" s="22"/>
      <c r="J55" s="23">
        <v>4</v>
      </c>
      <c r="K55" s="113" t="s">
        <v>83</v>
      </c>
      <c r="L55" s="7"/>
      <c r="M55" s="3"/>
      <c r="N55" s="2"/>
    </row>
    <row r="56" spans="1:14" ht="15.75" customHeight="1">
      <c r="A56" s="96" t="s">
        <v>84</v>
      </c>
      <c r="B56" s="60"/>
      <c r="C56" s="60"/>
      <c r="D56" s="60"/>
      <c r="E56" s="60"/>
      <c r="F56" s="61"/>
      <c r="G56" s="45"/>
      <c r="H56" s="50"/>
      <c r="I56" s="50"/>
      <c r="J56" s="95"/>
      <c r="K56" s="113"/>
      <c r="L56" s="7"/>
      <c r="M56" s="3"/>
      <c r="N56" s="1"/>
    </row>
    <row r="57" spans="1:14" ht="15.75">
      <c r="A57" s="97" t="s">
        <v>85</v>
      </c>
      <c r="B57" s="60"/>
      <c r="C57" s="60"/>
      <c r="D57" s="60"/>
      <c r="E57" s="60"/>
      <c r="F57" s="61"/>
      <c r="G57" s="40" t="s">
        <v>86</v>
      </c>
      <c r="H57" s="41"/>
      <c r="I57" s="22"/>
      <c r="J57" s="23"/>
      <c r="K57" s="113"/>
      <c r="L57" s="7"/>
      <c r="M57" s="3"/>
      <c r="N57" s="1"/>
    </row>
    <row r="58" spans="1:14" ht="15.75" customHeight="1">
      <c r="A58" s="157" t="s">
        <v>87</v>
      </c>
      <c r="B58" s="158"/>
      <c r="C58" s="158"/>
      <c r="D58" s="158"/>
      <c r="E58" s="158"/>
      <c r="F58" s="159"/>
      <c r="G58" s="44"/>
      <c r="H58" s="41" t="s">
        <v>520</v>
      </c>
      <c r="I58" s="22"/>
      <c r="J58" s="23">
        <v>4</v>
      </c>
      <c r="K58" s="113" t="s">
        <v>83</v>
      </c>
      <c r="L58" s="7"/>
      <c r="M58" s="3"/>
      <c r="N58" s="1"/>
    </row>
    <row r="59" spans="1:14" ht="15.6" customHeight="1">
      <c r="A59" s="160" t="s">
        <v>88</v>
      </c>
      <c r="B59" s="161"/>
      <c r="C59" s="161"/>
      <c r="D59" s="161"/>
      <c r="E59" s="161"/>
      <c r="F59" s="162"/>
      <c r="G59" s="44"/>
      <c r="H59" s="41" t="s">
        <v>510</v>
      </c>
      <c r="I59" s="22"/>
      <c r="J59" s="80">
        <v>4</v>
      </c>
      <c r="K59" s="113" t="s">
        <v>81</v>
      </c>
      <c r="L59" s="7"/>
      <c r="M59" s="3"/>
      <c r="N59" s="1"/>
    </row>
    <row r="60" spans="1:14" ht="15.75">
      <c r="A60" s="190" t="s">
        <v>89</v>
      </c>
      <c r="B60" s="179"/>
      <c r="C60" s="180" t="s">
        <v>94</v>
      </c>
      <c r="D60" s="180"/>
      <c r="E60" s="180"/>
      <c r="F60" s="181"/>
      <c r="G60" s="45"/>
      <c r="H60" s="24"/>
      <c r="I60" s="24"/>
      <c r="J60" s="23"/>
      <c r="K60" s="113"/>
      <c r="L60" s="7"/>
      <c r="M60" s="3"/>
      <c r="N60" s="1"/>
    </row>
    <row r="61" spans="1:14" ht="15" customHeight="1">
      <c r="A61" s="178" t="s">
        <v>537</v>
      </c>
      <c r="B61" s="179"/>
      <c r="C61" s="171" t="s">
        <v>92</v>
      </c>
      <c r="D61" s="172"/>
      <c r="E61" s="172"/>
      <c r="F61" s="172"/>
      <c r="G61" s="45" t="s">
        <v>93</v>
      </c>
      <c r="H61" s="41"/>
      <c r="I61" s="22"/>
      <c r="J61" s="23"/>
      <c r="K61" s="113"/>
      <c r="L61" s="25"/>
      <c r="M61" s="24"/>
      <c r="N61" s="1"/>
    </row>
    <row r="62" spans="1:14" ht="15.75" customHeight="1">
      <c r="A62" s="178" t="s">
        <v>532</v>
      </c>
      <c r="B62" s="179"/>
      <c r="C62" s="182" t="s">
        <v>430</v>
      </c>
      <c r="D62" s="182"/>
      <c r="E62" s="182"/>
      <c r="F62" s="183"/>
      <c r="G62" s="45"/>
      <c r="H62" s="41" t="s">
        <v>517</v>
      </c>
      <c r="I62" s="22"/>
      <c r="J62" s="23">
        <v>4</v>
      </c>
      <c r="K62" s="114" t="s">
        <v>81</v>
      </c>
      <c r="L62" s="25"/>
      <c r="M62" s="24"/>
    </row>
    <row r="63" spans="1:14" ht="15" customHeight="1">
      <c r="A63" s="178" t="s">
        <v>536</v>
      </c>
      <c r="B63" s="179"/>
      <c r="C63" s="180" t="s">
        <v>96</v>
      </c>
      <c r="D63" s="180"/>
      <c r="E63" s="180"/>
      <c r="F63" s="181"/>
      <c r="G63" s="44"/>
      <c r="H63" s="41" t="s">
        <v>516</v>
      </c>
      <c r="I63" s="22"/>
      <c r="J63" s="80">
        <v>4</v>
      </c>
      <c r="K63" s="114"/>
      <c r="L63" s="25"/>
      <c r="M63" s="24"/>
    </row>
    <row r="64" spans="1:14" ht="15" customHeight="1">
      <c r="A64" s="178" t="s">
        <v>97</v>
      </c>
      <c r="B64" s="179"/>
      <c r="C64" s="163"/>
      <c r="D64" s="163"/>
      <c r="E64" s="163"/>
      <c r="F64" s="163"/>
      <c r="G64" s="45"/>
      <c r="H64" s="41" t="s">
        <v>522</v>
      </c>
      <c r="I64" s="34"/>
      <c r="J64" s="80">
        <v>4</v>
      </c>
      <c r="K64" s="114" t="s">
        <v>83</v>
      </c>
      <c r="L64" s="25"/>
      <c r="M64" s="24"/>
    </row>
    <row r="65" spans="1:13" ht="15" customHeight="1">
      <c r="A65" s="164" t="s">
        <v>98</v>
      </c>
      <c r="B65" s="165"/>
      <c r="C65" s="163"/>
      <c r="D65" s="163"/>
      <c r="E65" s="163"/>
      <c r="F65" s="166"/>
      <c r="G65" s="45"/>
      <c r="H65" s="41"/>
      <c r="I65" s="34"/>
      <c r="J65" s="80"/>
      <c r="K65" s="114"/>
      <c r="L65" s="25"/>
      <c r="M65" s="24"/>
    </row>
    <row r="66" spans="1:13" ht="15" customHeight="1" thickBot="1">
      <c r="A66" s="175" t="s">
        <v>432</v>
      </c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7"/>
      <c r="M66" s="24"/>
    </row>
    <row r="67" spans="1:13" ht="15.75">
      <c r="G67" s="34"/>
      <c r="H67" s="34"/>
      <c r="I67" s="24"/>
      <c r="J67" s="24"/>
      <c r="K67" s="115" t="s">
        <v>424</v>
      </c>
      <c r="L67" s="116">
        <f>+COUNT(C8:C13,J8:J12,C18:C22,J18:J21,C27:C31,J27:J31,C36:C39,J36:J39)</f>
        <v>35</v>
      </c>
      <c r="M67" s="24"/>
    </row>
    <row r="68" spans="1:13" ht="15.75">
      <c r="G68" s="5"/>
      <c r="H68" s="34"/>
      <c r="K68" s="78" t="s">
        <v>425</v>
      </c>
      <c r="L68" s="116">
        <f>+SUM(D8:D13,K8:K12,D18:D22,K18:K21,D27:D31,K27:K31,D36:D39,K36:K39,)</f>
        <v>0</v>
      </c>
    </row>
    <row r="69" spans="1:13" ht="15.75">
      <c r="H69" s="5"/>
      <c r="K69" s="78" t="s">
        <v>426</v>
      </c>
      <c r="L69" s="116">
        <f>+L67-L68</f>
        <v>35</v>
      </c>
      <c r="M69" s="78"/>
    </row>
    <row r="70" spans="1:13" ht="15">
      <c r="A70" s="120"/>
    </row>
    <row r="72" spans="1:13" ht="15" customHeight="1"/>
  </sheetData>
  <mergeCells count="16">
    <mergeCell ref="A1:L1"/>
    <mergeCell ref="A2:L2"/>
    <mergeCell ref="A66:L66"/>
    <mergeCell ref="A61:B61"/>
    <mergeCell ref="A63:B63"/>
    <mergeCell ref="A64:B64"/>
    <mergeCell ref="C63:F63"/>
    <mergeCell ref="A62:B62"/>
    <mergeCell ref="C62:F62"/>
    <mergeCell ref="G4:H4"/>
    <mergeCell ref="J4:L4"/>
    <mergeCell ref="A46:F46"/>
    <mergeCell ref="C60:F60"/>
    <mergeCell ref="A60:B60"/>
    <mergeCell ref="D4:E4"/>
    <mergeCell ref="G46:L46"/>
  </mergeCells>
  <phoneticPr fontId="0" type="noConversion"/>
  <conditionalFormatting sqref="N9">
    <cfRule type="cellIs" dxfId="39" priority="1" operator="lessThan">
      <formula>0</formula>
    </cfRule>
    <cfRule type="cellIs" dxfId="38" priority="2" operator="greaterThan">
      <formula>0</formula>
    </cfRule>
  </conditionalFormatting>
  <dataValidations disablePrompts="1" xWindow="622" yWindow="593" count="1">
    <dataValidation type="list" allowBlank="1" showInputMessage="1" showErrorMessage="1" promptTitle="Elective (course here)" sqref="I37 B36:B37" xr:uid="{00000000-0002-0000-0000-000000000000}">
      <formula1>$H$50:$H$66</formula1>
    </dataValidation>
  </dataValidations>
  <printOptions horizontalCentered="1" verticalCentered="1"/>
  <pageMargins left="0.5" right="0.5" top="0.1" bottom="0.1" header="0.5" footer="0.5"/>
  <pageSetup scale="74" orientation="portrait" r:id="rId1"/>
  <headerFooter alignWithMargins="0">
    <oddHeader xml:space="preserve">&amp;L&amp;C&amp;R
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622" yWindow="593" count="9">
        <x14:dataValidation type="list" allowBlank="1" showInputMessage="1" showErrorMessage="1" xr:uid="{00000000-0002-0000-0000-000001000000}">
          <x14:formula1>
            <xm:f>Electives!$H$4:$H$202</xm:f>
          </x14:formula1>
          <xm:sqref>I30</xm:sqref>
        </x14:dataValidation>
        <x14:dataValidation type="list" allowBlank="1" showInputMessage="1" showErrorMessage="1" xr:uid="{00000000-0002-0000-0000-000002000000}">
          <x14:formula1>
            <xm:f>Electives!$F$4:$F$201</xm:f>
          </x14:formula1>
          <xm:sqref>I44</xm:sqref>
        </x14:dataValidation>
        <x14:dataValidation type="list" allowBlank="1" showInputMessage="1" showErrorMessage="1" xr:uid="{00000000-0002-0000-0000-000003000000}">
          <x14:formula1>
            <xm:f>Electives!$G$4:$G$201</xm:f>
          </x14:formula1>
          <xm:sqref>B30</xm:sqref>
        </x14:dataValidation>
        <x14:dataValidation type="list" allowBlank="1" showInputMessage="1" showErrorMessage="1" xr:uid="{00000000-0002-0000-0000-000004000000}">
          <x14:formula1>
            <xm:f>Electives!$I$4:$I$202</xm:f>
          </x14:formula1>
          <xm:sqref>I38</xm:sqref>
        </x14:dataValidation>
        <x14:dataValidation type="list" allowBlank="1" showInputMessage="1" showErrorMessage="1" promptTitle="Elective (course here)" xr:uid="{00000000-0002-0000-0000-000005000000}">
          <x14:formula1>
            <xm:f>Electives!$J$4:$J$202</xm:f>
          </x14:formula1>
          <xm:sqref>B38</xm:sqref>
        </x14:dataValidation>
        <x14:dataValidation type="list" allowBlank="1" showInputMessage="1" showErrorMessage="1" xr:uid="{00000000-0002-0000-0000-000006000000}">
          <x14:formula1>
            <xm:f>Electives!$E$4:$E$201</xm:f>
          </x14:formula1>
          <xm:sqref>I39 B39</xm:sqref>
        </x14:dataValidation>
        <x14:dataValidation type="list" allowBlank="1" showInputMessage="1" showErrorMessage="1" xr:uid="{00000000-0002-0000-0000-000008000000}">
          <x14:formula1>
            <xm:f>Electives!$D$4:$D$201</xm:f>
          </x14:formula1>
          <xm:sqref>B31</xm:sqref>
        </x14:dataValidation>
        <x14:dataValidation type="list" allowBlank="1" showInputMessage="1" showErrorMessage="1" xr:uid="{00000000-0002-0000-0000-000009000000}">
          <x14:formula1>
            <xm:f>Electives!$C$4:$C$201</xm:f>
          </x14:formula1>
          <xm:sqref>I31</xm:sqref>
        </x14:dataValidation>
        <x14:dataValidation type="list" allowBlank="1" showInputMessage="1" showErrorMessage="1" xr:uid="{00000000-0002-0000-0000-00000A000000}">
          <x14:formula1>
            <xm:f>Electives!$B$4:$B$199</xm:f>
          </x14:formula1>
          <xm:sqref>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53"/>
  <sheetViews>
    <sheetView zoomScale="85" zoomScaleNormal="85" workbookViewId="0">
      <selection activeCell="F8" sqref="F8"/>
    </sheetView>
  </sheetViews>
  <sheetFormatPr defaultColWidth="10.7109375" defaultRowHeight="15.75"/>
  <cols>
    <col min="1" max="1" width="7.7109375" style="5" customWidth="1"/>
    <col min="2" max="2" width="17.140625" style="66" customWidth="1"/>
    <col min="3" max="3" width="5.7109375" style="66" customWidth="1"/>
    <col min="4" max="4" width="17.140625" style="66" customWidth="1"/>
    <col min="5" max="5" width="5.7109375" style="66" customWidth="1"/>
    <col min="6" max="6" width="17.140625" style="66" customWidth="1"/>
    <col min="7" max="7" width="5.7109375" style="66" customWidth="1"/>
    <col min="8" max="8" width="17.140625" style="66" customWidth="1"/>
    <col min="9" max="9" width="5.7109375" style="66" customWidth="1"/>
    <col min="10" max="10" width="17.140625" style="66" customWidth="1"/>
    <col min="11" max="11" width="5.7109375" style="66" customWidth="1"/>
    <col min="12" max="12" width="17.140625" style="66" customWidth="1"/>
    <col min="13" max="13" width="5.7109375" style="66" customWidth="1"/>
    <col min="14" max="14" width="17.140625" style="66" customWidth="1"/>
    <col min="15" max="15" width="5.7109375" style="66" customWidth="1"/>
    <col min="16" max="16" width="17.140625" style="66" customWidth="1"/>
    <col min="17" max="17" width="5.7109375" style="66" customWidth="1"/>
    <col min="18" max="18" width="15.7109375" style="66" customWidth="1"/>
    <col min="19" max="19" width="27.5703125" style="66" customWidth="1"/>
    <col min="20" max="20" width="9.7109375" style="5" customWidth="1"/>
    <col min="21" max="21" width="15.7109375" style="5" customWidth="1"/>
    <col min="22" max="29" width="10.7109375" style="5" customWidth="1"/>
    <col min="30" max="30" width="10.7109375" style="5"/>
    <col min="31" max="31" width="23.5703125" style="5" bestFit="1" customWidth="1"/>
    <col min="32" max="32" width="25" style="5" customWidth="1"/>
    <col min="33" max="37" width="10.7109375" style="5"/>
    <col min="38" max="38" width="23.7109375" style="5" bestFit="1" customWidth="1"/>
    <col min="39" max="16384" width="10.7109375" style="5"/>
  </cols>
  <sheetData>
    <row r="1" spans="2:42" ht="26.1" customHeight="1"/>
    <row r="2" spans="2:42" ht="37.5" customHeight="1"/>
    <row r="3" spans="2:42" ht="30" customHeight="1">
      <c r="AI3" s="67"/>
      <c r="AJ3" s="67"/>
      <c r="AP3" s="67"/>
    </row>
    <row r="4" spans="2:42" ht="30" customHeight="1">
      <c r="B4" s="204" t="s">
        <v>99</v>
      </c>
      <c r="C4" s="204"/>
      <c r="D4" s="204"/>
      <c r="F4" s="204" t="s">
        <v>100</v>
      </c>
      <c r="G4" s="204"/>
      <c r="H4" s="204"/>
      <c r="J4" s="204" t="s">
        <v>101</v>
      </c>
      <c r="K4" s="204"/>
      <c r="L4" s="204"/>
      <c r="N4" s="204" t="s">
        <v>102</v>
      </c>
      <c r="O4" s="204"/>
      <c r="P4" s="204"/>
      <c r="R4" s="68" t="s">
        <v>103</v>
      </c>
      <c r="S4" s="69">
        <f>'CE Curriculum'!B4</f>
        <v>0</v>
      </c>
      <c r="AI4" s="67"/>
      <c r="AJ4" s="67"/>
      <c r="AP4" s="67"/>
    </row>
    <row r="5" spans="2:42" ht="30" customHeight="1">
      <c r="R5" s="68" t="s">
        <v>104</v>
      </c>
      <c r="S5" s="69" t="str">
        <f>'CE Curriculum'!D4</f>
        <v xml:space="preserve"> </v>
      </c>
      <c r="AI5" s="67"/>
      <c r="AJ5" s="67"/>
      <c r="AP5" s="67"/>
    </row>
    <row r="6" spans="2:42" ht="30" customHeight="1">
      <c r="B6" s="70" t="str">
        <f>CONCATENATE('CE Curriculum'!A8,CHAR(10),'CE Curriculum'!B8)</f>
        <v>GEN 1001
Intro. To Engineering</v>
      </c>
      <c r="F6" s="70" t="str">
        <f>CONCATENATE('CE Curriculum'!A18,CHAR(10),'CE Curriculum'!B18)</f>
        <v>CEN 2001
Site Engineering + Lab</v>
      </c>
      <c r="J6" s="70" t="str">
        <f>CONCATENATE('CE Curriculum'!A29,CHAR(10),'CE Curriculum'!B29)</f>
        <v>CEN 3045
Water Res. &amp; Hydraulics</v>
      </c>
      <c r="L6" s="70" t="str">
        <f>CONCATENATE('CE Curriculum'!H29,CHAR(10),'CE Curriculum'!I29)</f>
        <v>CEN 2050
Intro to Geology</v>
      </c>
      <c r="N6" s="154" t="s">
        <v>107</v>
      </c>
      <c r="P6" s="73" t="str">
        <f>CONCATENATE('CE Curriculum'!H38)</f>
        <v>Open CE Elec. Ä</v>
      </c>
      <c r="R6" s="68" t="s">
        <v>3</v>
      </c>
      <c r="S6" s="69">
        <f>'CE Curriculum'!G4</f>
        <v>0</v>
      </c>
      <c r="AI6" s="67"/>
      <c r="AJ6" s="67"/>
      <c r="AP6" s="67"/>
    </row>
    <row r="7" spans="2:42" ht="30" customHeight="1">
      <c r="R7" s="68" t="s">
        <v>105</v>
      </c>
      <c r="S7" s="69" t="str">
        <f>'CE Curriculum'!J4</f>
        <v xml:space="preserve"> </v>
      </c>
      <c r="AI7" s="67"/>
      <c r="AJ7" s="67"/>
      <c r="AP7" s="67"/>
    </row>
    <row r="8" spans="2:42" ht="44.25" customHeight="1">
      <c r="D8" s="70" t="str">
        <f>CONCATENATE('CE Curriculum'!H8,CHAR(10),'CE Curriculum'!I8)</f>
        <v>MTH 1505/2527*
Applied Stats/Prob &amp; Stat</v>
      </c>
      <c r="L8" s="70" t="str">
        <f>CONCATENATE('CE Curriculum'!H27,CHAR(10),'CE Curriculum'!I27)</f>
        <v>CEN 3030
Transp.  Eng. + Lab</v>
      </c>
      <c r="P8" s="70" t="str">
        <f>CONCATENATE('CE Curriculum'!H36,CHAR(10),'CE Curriculum'!I36)</f>
        <v>CEN 4901W
Design Project</v>
      </c>
      <c r="AI8" s="67"/>
      <c r="AJ8" s="67"/>
      <c r="AK8" s="67"/>
      <c r="AL8" s="67"/>
      <c r="AM8" s="67"/>
      <c r="AN8" s="67"/>
      <c r="AO8" s="67"/>
      <c r="AP8" s="67"/>
    </row>
    <row r="9" spans="2:42" ht="30" customHeight="1">
      <c r="D9" s="5"/>
      <c r="L9" s="71"/>
      <c r="AE9" s="67"/>
      <c r="AF9" s="67"/>
      <c r="AG9" s="67"/>
      <c r="AH9" s="67"/>
      <c r="AI9" s="67"/>
      <c r="AL9" s="67"/>
      <c r="AM9" s="67"/>
      <c r="AN9" s="67"/>
      <c r="AO9" s="67"/>
      <c r="AP9" s="67"/>
    </row>
    <row r="10" spans="2:42" ht="30" customHeight="1">
      <c r="B10" s="72" t="s">
        <v>106</v>
      </c>
      <c r="F10" s="70" t="str">
        <f>CONCATENATE('CE Curriculum'!A20,CHAR(10),'CE Curriculum'!B20)</f>
        <v>CHM 1110 
General Chemistry + Lab</v>
      </c>
      <c r="L10" s="70" t="str">
        <f>CONCATENATE('CE Curriculum'!H28,CHAR(10),'CE Curriculum'!I28)</f>
        <v>CEN 3050
Environ. Eng. + Lab</v>
      </c>
      <c r="P10" s="73" t="str">
        <f>CONCATENATE('CE Curriculum'!H37)</f>
        <v>Design Elective C **</v>
      </c>
      <c r="AI10" s="67"/>
      <c r="AJ10" s="67"/>
      <c r="AP10" s="67"/>
    </row>
    <row r="11" spans="2:42" ht="30" customHeight="1">
      <c r="AI11" s="67"/>
      <c r="AJ11" s="67"/>
      <c r="AP11" s="67"/>
    </row>
    <row r="12" spans="2:42" ht="30" customHeight="1">
      <c r="B12" s="70" t="str">
        <f>CONCATENATE('CE Curriculum'!A10,CHAR(10),'CE Curriculum'!B10)</f>
        <v>MTH 1217
Calculus I</v>
      </c>
      <c r="D12" s="70" t="str">
        <f>CONCATENATE('CE Curriculum'!H10,CHAR(10),'CE Curriculum'!I10)</f>
        <v>MTH 1218
Calculus II</v>
      </c>
      <c r="F12" s="70" t="str">
        <f>CONCATENATE('CE Curriculum'!A22,CHAR(10),'CE Curriculum'!B22)</f>
        <v>MTH 2219
Calculus III</v>
      </c>
      <c r="H12" s="70" t="str">
        <f>CONCATENATE('CE Curriculum'!H20,CHAR(10),'CE Curriculum'!I20)</f>
        <v>MTH 2220
Differential Equations</v>
      </c>
      <c r="J12" s="5"/>
      <c r="L12" s="154" t="s">
        <v>107</v>
      </c>
      <c r="N12" s="70" t="str">
        <f>CONCATENATE('CE Curriculum'!A38," ",'CE Curriculum'!B38)</f>
        <v>Technical Elec.§ Elective (course here)</v>
      </c>
      <c r="AI12" s="67"/>
      <c r="AJ12" s="67"/>
      <c r="AP12" s="67"/>
    </row>
    <row r="13" spans="2:42" ht="30" customHeight="1">
      <c r="AI13" s="67"/>
      <c r="AJ13" s="67"/>
      <c r="AP13" s="67"/>
    </row>
    <row r="14" spans="2:42" ht="30" customHeight="1">
      <c r="B14" s="5"/>
      <c r="C14" s="5"/>
      <c r="G14" s="5"/>
      <c r="H14" s="70" t="str">
        <f>CONCATENATE('CE Curriculum'!H19,CHAR(10),'CE Curriculum'!I19)</f>
        <v>GEN 3040
Fluid Mech. + Lab</v>
      </c>
      <c r="J14" s="70" t="str">
        <f>CONCATENATE('CE Curriculum'!A28,CHAR(10),'CE Curriculum'!B28)</f>
        <v>CEN 3020
Geotech. Eng. + Lab</v>
      </c>
      <c r="N14" s="70" t="str">
        <f>CONCATENATE('CE Curriculum'!A36)</f>
        <v>Design Elective A **</v>
      </c>
      <c r="O14" s="5"/>
      <c r="P14" s="5"/>
      <c r="AI14" s="67"/>
      <c r="AJ14" s="67"/>
      <c r="AL14" s="67"/>
      <c r="AM14" s="67"/>
      <c r="AN14" s="67"/>
      <c r="AO14" s="67"/>
      <c r="AP14" s="67"/>
    </row>
    <row r="15" spans="2:42" ht="30" customHeight="1"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</row>
    <row r="16" spans="2:42" ht="30" customHeight="1">
      <c r="D16" s="70" t="str">
        <f>CONCATENATE('CE Curriculum'!H11,CHAR(10),'CE Curriculum'!I11)</f>
        <v>PHY 2211
Physics I + Lab</v>
      </c>
      <c r="F16" s="70" t="str">
        <f>CONCATENATE('CE Curriculum'!A19,CHAR(10),'CE Curriculum'!B19)</f>
        <v>GEN 2010
Mechanics I (Statics)</v>
      </c>
      <c r="H16" s="70" t="str">
        <f>CONCATENATE('CE Curriculum'!H18,CHAR(10),'CE Curriculum'!I18)</f>
        <v>GEN 2012
Mech. of Mtrls. + Lab</v>
      </c>
      <c r="J16" s="70" t="str">
        <f>CONCATENATE('CE Curriculum'!A27,CHAR(10),'CE Curriculum'!B27)</f>
        <v>CEN 3010
Structural Analysis</v>
      </c>
      <c r="N16" s="70" t="str">
        <f>CONCATENATE('CE Curriculum'!A37)</f>
        <v>Design Elective B **</v>
      </c>
      <c r="AE16" s="67"/>
      <c r="AF16" s="67"/>
      <c r="AG16" s="67"/>
      <c r="AH16" s="67"/>
      <c r="AI16" s="67"/>
      <c r="AK16" s="67"/>
      <c r="AL16" s="67"/>
      <c r="AM16" s="67"/>
      <c r="AN16" s="67"/>
      <c r="AO16" s="67"/>
      <c r="AP16" s="67"/>
    </row>
    <row r="17" spans="2:42" ht="30" customHeight="1">
      <c r="B17" s="5"/>
      <c r="AI17" s="67"/>
      <c r="AJ17" s="67"/>
      <c r="AP17" s="67"/>
    </row>
    <row r="18" spans="2:42" ht="30" customHeight="1">
      <c r="B18" s="5"/>
      <c r="C18" s="5"/>
      <c r="H18" s="70" t="str">
        <f>CONCATENATE('CE Curriculum'!H21,CHAR(10),'CE Curriculum'!I21)</f>
        <v>CSC 1611
Problem Solving w/Python</v>
      </c>
      <c r="J18" s="70" t="str">
        <f>CONCATENATE('CE Curriculum'!A30," ",'CE Curriculum'!B30)</f>
        <v>Sci/MTH Elec ◊ Elective (course here)</v>
      </c>
      <c r="AI18" s="67"/>
      <c r="AJ18" s="67"/>
      <c r="AP18" s="67"/>
    </row>
    <row r="19" spans="2:42" ht="30" customHeight="1">
      <c r="AI19" s="67"/>
      <c r="AJ19" s="67"/>
      <c r="AP19" s="67"/>
    </row>
    <row r="20" spans="2:42" ht="45.75" customHeight="1">
      <c r="B20" s="70" t="str">
        <f>CONCATENATE('CE Curriculum'!A12," ",'CE Curriculum'!B12)</f>
        <v>PHL 1000 Level Intro. to Philosophy</v>
      </c>
      <c r="D20" s="70" t="str">
        <f>CONCATENATE('CE Curriculum'!A13,CHAR(10),'CE Curriculum'!B13)</f>
        <v>FYE 1000
First Year Experience</v>
      </c>
      <c r="E20"/>
      <c r="F20"/>
      <c r="L20" s="70" t="str">
        <f>CONCATENATE('CE Curriculum'!H31," ",'CE Curriculum'!I31)</f>
        <v>Ethics (E) Elective (course here)</v>
      </c>
      <c r="R20" s="205"/>
      <c r="S20" s="205"/>
      <c r="AI20" s="67"/>
      <c r="AJ20" s="67"/>
      <c r="AP20" s="67"/>
    </row>
    <row r="21" spans="2:42" ht="30" customHeight="1">
      <c r="R21" s="196"/>
      <c r="S21" s="196"/>
      <c r="AI21" s="67"/>
      <c r="AJ21" s="67"/>
      <c r="AP21" s="67"/>
    </row>
    <row r="22" spans="2:42" ht="30" customHeight="1">
      <c r="B22" s="70" t="str">
        <f>CONCATENATE('CE Curriculum'!A11,CHAR(10),'CE Curriculum'!B11)</f>
        <v>ENG 1050
Intro. to College Writing</v>
      </c>
      <c r="D22" s="70" t="str">
        <f>CONCATENATE("AL or FL"," ",'CE Curriculum'!I12)</f>
        <v>AL or FL Elective (course here)</v>
      </c>
      <c r="J22" s="70" t="str">
        <f>CONCATENATE("H or FL"," ",'CE Curriculum'!B31)</f>
        <v>H or FL Elective (course here)</v>
      </c>
      <c r="L22" s="73" t="str">
        <f>CONCATENATE('CE Curriculum'!H30," ",'CE Curriculum'!I30)</f>
        <v>RTS 1000 Level Elective (course here)</v>
      </c>
      <c r="N22" s="70" t="str">
        <f>CONCATENATE('CE Curriculum'!A39," ",'CE Curriculum'!B39)</f>
        <v>Soc. Science (SS) Elective (course here)</v>
      </c>
      <c r="P22" s="70" t="str">
        <f>CONCATENATE('CE Curriculum'!H39," ",'CE Curriculum'!I39)</f>
        <v>Soc. Science (SS) † Elective (course here)</v>
      </c>
      <c r="R22" s="196"/>
      <c r="S22" s="196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</row>
    <row r="23" spans="2:42" ht="30" customHeight="1" thickBot="1">
      <c r="D23" s="74"/>
      <c r="E23" s="74"/>
      <c r="R23" s="196"/>
      <c r="S23" s="196"/>
      <c r="AE23" s="67"/>
      <c r="AF23" s="67"/>
      <c r="AG23" s="67"/>
      <c r="AH23" s="67"/>
      <c r="AI23" s="67"/>
      <c r="AK23" s="67"/>
      <c r="AL23" s="67"/>
      <c r="AM23" s="67"/>
      <c r="AN23" s="67"/>
      <c r="AO23" s="67"/>
      <c r="AP23" s="67"/>
    </row>
    <row r="24" spans="2:42" ht="30" customHeight="1" thickBot="1">
      <c r="C24" s="197" t="s">
        <v>108</v>
      </c>
      <c r="D24" s="198"/>
      <c r="F24" s="155" t="str">
        <f>CONCATENATE('CE Curriculum'!F44," ",'CE Curriculum'!I44)</f>
        <v>DIVERSITY CRS. Enter course used here</v>
      </c>
      <c r="H24" s="75" t="s">
        <v>109</v>
      </c>
      <c r="J24" s="71"/>
      <c r="K24" s="119" t="s">
        <v>74</v>
      </c>
      <c r="L24" s="71"/>
      <c r="Q24" s="71"/>
      <c r="R24" s="199"/>
      <c r="S24" s="199"/>
      <c r="AI24" s="67"/>
      <c r="AJ24" s="67"/>
      <c r="AP24" s="67"/>
    </row>
    <row r="25" spans="2:42" ht="30" customHeight="1">
      <c r="C25" s="200" t="str">
        <f>CONCATENATE(" BSCE",CHAR(10)," Pass FE Exam",CHAR(10)," Pass PE Exam")</f>
        <v xml:space="preserve"> BSCE
 Pass FE Exam
 Pass PE Exam</v>
      </c>
      <c r="D25" s="201"/>
      <c r="H25" s="111" t="s">
        <v>110</v>
      </c>
      <c r="I25" s="112"/>
      <c r="J25" s="118"/>
      <c r="K25" s="118"/>
      <c r="L25" s="118"/>
      <c r="Q25" s="71"/>
      <c r="R25" s="199"/>
      <c r="S25" s="199"/>
      <c r="AI25" s="67"/>
      <c r="AJ25" s="67"/>
      <c r="AP25" s="67"/>
    </row>
    <row r="26" spans="2:42" ht="30" customHeight="1" thickBot="1">
      <c r="C26" s="202"/>
      <c r="D26" s="203"/>
      <c r="F26" s="73" t="str">
        <f>'CE Curriculum'!F43</f>
        <v>TOOK FE EXAM</v>
      </c>
      <c r="H26" s="76" t="s">
        <v>111</v>
      </c>
      <c r="I26" s="77"/>
      <c r="J26" s="118"/>
      <c r="K26" s="118"/>
      <c r="L26" s="118"/>
      <c r="R26" s="196"/>
      <c r="S26" s="196"/>
      <c r="AI26" s="67"/>
      <c r="AJ26" s="67"/>
      <c r="AP26" s="67"/>
    </row>
    <row r="27" spans="2:42" ht="30" customHeight="1">
      <c r="H27" s="101"/>
      <c r="R27" s="194"/>
      <c r="S27" s="194"/>
      <c r="AI27" s="67"/>
      <c r="AJ27" s="67"/>
      <c r="AP27" s="67"/>
    </row>
    <row r="28" spans="2:42" ht="30" customHeight="1">
      <c r="C28" s="195" t="s">
        <v>112</v>
      </c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R28" s="194"/>
      <c r="S28" s="194"/>
      <c r="AI28" s="67"/>
      <c r="AJ28" s="67"/>
      <c r="AP28" s="67"/>
    </row>
    <row r="29" spans="2:42" ht="27" customHeight="1"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</row>
    <row r="30" spans="2:42" ht="30" customHeight="1">
      <c r="AE30" s="67"/>
      <c r="AF30" s="67"/>
      <c r="AG30" s="67"/>
      <c r="AH30" s="67"/>
      <c r="AI30" s="67"/>
      <c r="AJ30" s="78"/>
      <c r="AL30" s="67"/>
      <c r="AM30" s="67"/>
      <c r="AN30" s="67"/>
      <c r="AO30" s="67"/>
      <c r="AP30" s="67"/>
    </row>
    <row r="31" spans="2:42" ht="52.35" customHeight="1">
      <c r="AI31" s="67"/>
      <c r="AJ31" s="78"/>
    </row>
    <row r="32" spans="2:4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</sheetData>
  <mergeCells count="16">
    <mergeCell ref="R21:S21"/>
    <mergeCell ref="B4:D4"/>
    <mergeCell ref="F4:H4"/>
    <mergeCell ref="J4:L4"/>
    <mergeCell ref="N4:P4"/>
    <mergeCell ref="R20:S20"/>
    <mergeCell ref="R27:S27"/>
    <mergeCell ref="C28:O28"/>
    <mergeCell ref="R28:S28"/>
    <mergeCell ref="R22:S22"/>
    <mergeCell ref="R23:S23"/>
    <mergeCell ref="C24:D24"/>
    <mergeCell ref="R24:S24"/>
    <mergeCell ref="C25:D26"/>
    <mergeCell ref="R25:S25"/>
    <mergeCell ref="R26:S26"/>
  </mergeCells>
  <conditionalFormatting sqref="AC3">
    <cfRule type="expression" dxfId="37" priority="1" stopIfTrue="1">
      <formula>"not(isblank($AD$2)"</formula>
    </cfRule>
  </conditionalFormatting>
  <printOptions horizontalCentered="1" verticalCentered="1"/>
  <pageMargins left="0.5" right="0.5" top="0.5" bottom="0.5" header="0.5" footer="0.5"/>
  <pageSetup scale="53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75C3FA24-B8DD-491D-97B5-EE218B705009}">
            <xm:f>'CE Curriculum'!$D$8=1</xm:f>
            <x14:dxf>
              <fill>
                <patternFill>
                  <bgColor indexed="13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3" stopIfTrue="1" id="{BA41D102-E4B2-46FA-B26B-E1E93FA32C16}">
            <xm:f>'CE Curriculum'!$D$18</xm:f>
            <x14:dxf>
              <fill>
                <patternFill>
                  <bgColor indexed="13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4" stopIfTrue="1" id="{0689D0A6-EE02-4349-9603-8DA81A0156B3}">
            <xm:f>'CE Curriculum'!$K$8</xm:f>
            <x14:dxf>
              <fill>
                <patternFill>
                  <bgColor indexed="13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5" stopIfTrue="1" id="{6A3D89A8-C600-4BE0-AEF3-3170114321CA}">
            <xm:f>'CE Curriculum'!$D$10=1</xm:f>
            <x14:dxf>
              <fill>
                <patternFill>
                  <bgColor indexed="13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6" stopIfTrue="1" id="{FBD3BBB0-C399-4785-BC6C-78F4C59AB3C5}">
            <xm:f>'CE Curriculum'!$K$10</xm:f>
            <x14:dxf>
              <fill>
                <patternFill>
                  <bgColor indexed="13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7" stopIfTrue="1" id="{4E65F834-5C20-421A-893E-061A68D48637}">
            <xm:f>'CE Curriculum'!$D$11=1</xm:f>
            <x14:dxf>
              <fill>
                <patternFill>
                  <bgColor indexed="13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8" stopIfTrue="1" id="{544BFC7E-D4FD-464C-AA90-17973BD3B414}">
            <xm:f>'CE Curriculum'!$D$30</xm:f>
            <x14:dxf>
              <fill>
                <patternFill>
                  <bgColor indexed="13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9" stopIfTrue="1" id="{112B0996-98EF-41F4-99B6-BE4D71F12371}">
            <xm:f>'CE Curriculum'!$D$39</xm:f>
            <x14:dxf>
              <fill>
                <patternFill>
                  <bgColor indexed="13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expression" priority="10" stopIfTrue="1" id="{D381D7B0-D1F9-400D-A302-1C9F525C1059}">
            <xm:f>'CE Curriculum'!$D$31</xm:f>
            <x14:dxf>
              <fill>
                <patternFill>
                  <bgColor indexed="13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expression" priority="11" stopIfTrue="1" id="{FA084777-8AD2-4609-AA58-B9D857BC80C8}">
            <xm:f>'CE Curriculum'!$K$30</xm:f>
            <x14:dxf>
              <fill>
                <patternFill>
                  <bgColor indexed="13"/>
                </patternFill>
              </fill>
            </x14:dxf>
          </x14:cfRule>
          <xm:sqref>L22</xm:sqref>
        </x14:conditionalFormatting>
        <x14:conditionalFormatting xmlns:xm="http://schemas.microsoft.com/office/excel/2006/main">
          <x14:cfRule type="expression" priority="12" stopIfTrue="1" id="{54CDC198-88E1-4371-8341-9063DEC6AE88}">
            <xm:f>'CE Curriculum'!$D$22=1</xm:f>
            <x14:dxf>
              <fill>
                <patternFill>
                  <bgColor indexed="13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13" stopIfTrue="1" id="{2DC95888-1805-438C-9704-90B1E6C46856}">
            <xm:f>'CE Curriculum'!$D$19=1</xm:f>
            <x14:dxf>
              <fill>
                <patternFill>
                  <bgColor indexed="13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14" stopIfTrue="1" id="{29D533D5-C704-49F5-A66A-3D44F4764B1D}">
            <xm:f>'CE Curriculum'!$K$29</xm:f>
            <x14:dxf>
              <fill>
                <patternFill>
                  <bgColor indexed="13"/>
                </patternFill>
              </fill>
            </x14:dxf>
          </x14:cfRule>
          <xm:sqref>L6</xm:sqref>
        </x14:conditionalFormatting>
        <x14:conditionalFormatting xmlns:xm="http://schemas.microsoft.com/office/excel/2006/main">
          <x14:cfRule type="expression" priority="15" stopIfTrue="1" id="{10CD9D9B-3F16-4112-AC27-876FBB6A4320}">
            <xm:f>'CE Curriculum'!$K$20</xm:f>
            <x14:dxf>
              <fill>
                <patternFill>
                  <bgColor indexed="13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16" stopIfTrue="1" id="{9582B8F5-7B9A-426C-BFC6-E210F5BCD0BF}">
            <xm:f>'CE Curriculum'!$K$18</xm:f>
            <x14:dxf>
              <fill>
                <patternFill>
                  <bgColor indexed="13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17" stopIfTrue="1" id="{3E08CEAE-AE86-4BC3-8DEC-E2566E2B73CB}">
            <xm:f>'CE Curriculum'!$K$27</xm:f>
            <x14:dxf>
              <fill>
                <patternFill>
                  <bgColor indexed="13"/>
                </pattern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18" stopIfTrue="1" id="{11376CB6-CDB1-4C08-B7EC-C5081C401025}">
            <xm:f>'CE Curriculum'!$K$19</xm:f>
            <x14:dxf>
              <fill>
                <patternFill>
                  <bgColor indexed="13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19" stopIfTrue="1" id="{9A15DC5A-B1F9-45C1-88B2-CACFADF0C095}">
            <xm:f>'CE Curriculum'!$K$28</xm:f>
            <x14:dxf>
              <fill>
                <patternFill>
                  <bgColor indexed="13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expression" priority="20" stopIfTrue="1" id="{F032E07C-F92D-4488-A88D-7A7C2B367A0D}">
            <xm:f>'CE Curriculum'!$D$27=1</xm:f>
            <x14:dxf>
              <fill>
                <patternFill>
                  <bgColor indexed="13"/>
                </patternFill>
              </fill>
            </x14:dxf>
          </x14:cfRule>
          <xm:sqref>J16</xm:sqref>
        </x14:conditionalFormatting>
        <x14:conditionalFormatting xmlns:xm="http://schemas.microsoft.com/office/excel/2006/main">
          <x14:cfRule type="expression" priority="21" stopIfTrue="1" id="{B92DB6A6-0F0A-4B4D-907C-8A9E23F7DC89}">
            <xm:f>'CE Curriculum'!$D$28=1</xm:f>
            <x14:dxf>
              <fill>
                <patternFill>
                  <bgColor indexed="13"/>
                </pattern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22" stopIfTrue="1" id="{4936CD60-05DC-402B-85A2-E5F036A4B409}">
            <xm:f>'CE Curriculum'!$D$29=1</xm:f>
            <x14:dxf>
              <fill>
                <patternFill>
                  <bgColor indexed="13"/>
                </patternFill>
              </fill>
            </x14:dxf>
          </x14:cfRule>
          <xm:sqref>J6</xm:sqref>
        </x14:conditionalFormatting>
        <x14:conditionalFormatting xmlns:xm="http://schemas.microsoft.com/office/excel/2006/main">
          <x14:cfRule type="expression" priority="23" stopIfTrue="1" id="{322B78FF-9574-428A-95C0-CB784903E614}">
            <xm:f>'CE Curriculum'!$K$38</xm:f>
            <x14:dxf>
              <fill>
                <patternFill>
                  <bgColor indexed="13"/>
                </patternFill>
              </fill>
            </x14:dxf>
          </x14:cfRule>
          <xm:sqref>P6</xm:sqref>
        </x14:conditionalFormatting>
        <x14:conditionalFormatting xmlns:xm="http://schemas.microsoft.com/office/excel/2006/main">
          <x14:cfRule type="expression" priority="24" stopIfTrue="1" id="{CB94072A-7C46-4EB9-9F65-27B9336B03BC}">
            <xm:f>'CE Curriculum'!$K$37</xm:f>
            <x14:dxf>
              <fill>
                <patternFill>
                  <bgColor indexed="13"/>
                </patternFill>
              </fill>
            </x14:dxf>
          </x14:cfRule>
          <xm:sqref>P10</xm:sqref>
        </x14:conditionalFormatting>
        <x14:conditionalFormatting xmlns:xm="http://schemas.microsoft.com/office/excel/2006/main">
          <x14:cfRule type="expression" priority="25" stopIfTrue="1" id="{8EB3EF6B-4DD4-4A48-AA88-FFCFDFCD8648}">
            <xm:f>'CE Curriculum'!$D$37</xm:f>
            <x14:dxf>
              <fill>
                <patternFill>
                  <bgColor indexed="13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expression" priority="26" stopIfTrue="1" id="{72F066B2-0C53-45FE-9FD1-608FA44969E7}">
            <xm:f>'CE Curriculum'!$D$36</xm:f>
            <x14:dxf>
              <fill>
                <patternFill>
                  <bgColor indexed="13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27" stopIfTrue="1" id="{DC7600A3-3D85-421A-913C-B7E914BD61E6}">
            <xm:f>'CE Curriculum'!$D$38</xm:f>
            <x14:dxf>
              <fill>
                <patternFill>
                  <bgColor indexed="13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expression" priority="28" stopIfTrue="1" id="{007F0D9A-46E1-4D42-A445-82D720DF4552}">
            <xm:f>'CE Curriculum'!$D$13</xm:f>
            <x14:dxf>
              <fill>
                <patternFill>
                  <bgColor indexed="13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9" stopIfTrue="1" id="{8339948A-9AD5-4009-857E-ED13F91E8004}">
            <xm:f>'CE Curriculum'!$K$36</xm:f>
            <x14:dxf>
              <fill>
                <patternFill>
                  <bgColor indexed="13"/>
                </patternFill>
              </fill>
            </x14:dxf>
          </x14:cfRule>
          <xm:sqref>P8</xm:sqref>
        </x14:conditionalFormatting>
        <x14:conditionalFormatting xmlns:xm="http://schemas.microsoft.com/office/excel/2006/main">
          <x14:cfRule type="expression" priority="31" stopIfTrue="1" id="{C41646D9-32A0-4A52-9A44-A9ACE4793ADF}">
            <xm:f>'CE Curriculum'!$K$31</xm:f>
            <x14:dxf>
              <fill>
                <patternFill>
                  <bgColor indexed="13"/>
                </patternFill>
              </fill>
            </x14:dxf>
          </x14:cfRule>
          <xm:sqref>L20</xm:sqref>
        </x14:conditionalFormatting>
        <x14:conditionalFormatting xmlns:xm="http://schemas.microsoft.com/office/excel/2006/main">
          <x14:cfRule type="expression" priority="32" stopIfTrue="1" id="{A6457E06-F7B4-4C11-9F94-18FD015F510F}">
            <xm:f>'CE Curriculum'!$K$39</xm:f>
            <x14:dxf>
              <fill>
                <patternFill>
                  <bgColor indexed="13"/>
                </patternFill>
              </fill>
            </x14:dxf>
          </x14:cfRule>
          <xm:sqref>P22</xm:sqref>
        </x14:conditionalFormatting>
        <x14:conditionalFormatting xmlns:xm="http://schemas.microsoft.com/office/excel/2006/main">
          <x14:cfRule type="expression" priority="33" stopIfTrue="1" id="{BFF49BDC-3F83-481C-8231-394113A07134}">
            <xm:f>'CE Curriculum'!$K$12</xm:f>
            <x14:dxf>
              <fill>
                <patternFill>
                  <bgColor indexed="13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34" stopIfTrue="1" id="{4ABEA96F-1CFA-423C-BB0F-A05621593843}">
            <xm:f>'CE Curriculum'!$D$12=1</xm:f>
            <x14:dxf>
              <fill>
                <patternFill>
                  <bgColor indexed="13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35" stopIfTrue="1" id="{9F03A41A-B52A-4D86-ADDC-2FE7084FACDE}">
            <xm:f>'CE Curriculum'!$D$20</xm:f>
            <x14:dxf>
              <fill>
                <patternFill>
                  <bgColor indexed="13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36" stopIfTrue="1" id="{E68657F9-34CD-42E4-B58B-73366403CE52}">
            <xm:f>'CE Curriculum'!$K$21</xm:f>
            <x14:dxf>
              <fill>
                <patternFill>
                  <bgColor indexed="13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7" stopIfTrue="1" id="{36BEEBE5-0417-4035-A825-62D4CB74186B}">
            <xm:f>'CE Curriculum'!$K$11</xm:f>
            <x14:dxf>
              <fill>
                <patternFill>
                  <bgColor indexed="13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38" stopIfTrue="1" id="{E91AB116-B0FD-4E41-A899-B9FF9292ACD0}">
            <xm:f>'CE Curriculum'!$H$43</xm:f>
            <x14:dxf>
              <fill>
                <patternFill>
                  <bgColor indexed="13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expression" priority="30" stopIfTrue="1" id="{036E3A9F-AF42-464A-A251-5247F58F980E}">
            <xm:f>'CE Curriculum'!$H$44 = 1</xm:f>
            <x14:dxf>
              <fill>
                <patternFill>
                  <bgColor indexed="13"/>
                </patternFill>
              </fill>
            </x14:dxf>
          </x14:cfRule>
          <xm:sqref>F24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56"/>
  <sheetViews>
    <sheetView zoomScale="85" zoomScaleNormal="85" workbookViewId="0">
      <selection sqref="A1:XFD1048576"/>
    </sheetView>
  </sheetViews>
  <sheetFormatPr defaultColWidth="9.140625" defaultRowHeight="12.75"/>
  <cols>
    <col min="1" max="1" width="9.140625" style="10"/>
    <col min="2" max="2" width="73.42578125" style="10" bestFit="1" customWidth="1"/>
    <col min="3" max="3" width="53.85546875" style="10" bestFit="1" customWidth="1"/>
    <col min="4" max="4" width="51.7109375" style="10" customWidth="1"/>
    <col min="5" max="5" width="53" style="10" bestFit="1" customWidth="1"/>
    <col min="6" max="6" width="39.5703125" style="10" bestFit="1" customWidth="1"/>
    <col min="7" max="7" width="45.5703125" style="10" customWidth="1"/>
    <col min="8" max="8" width="38" style="10" bestFit="1" customWidth="1"/>
    <col min="9" max="10" width="41.7109375" style="10" bestFit="1" customWidth="1"/>
    <col min="11" max="11" width="23.7109375" style="10" bestFit="1" customWidth="1"/>
    <col min="12" max="16384" width="9.140625" style="10"/>
  </cols>
  <sheetData>
    <row r="2" spans="2:11" ht="15">
      <c r="E2" s="133"/>
    </row>
    <row r="3" spans="2:11" ht="15.75">
      <c r="B3" s="134" t="s">
        <v>113</v>
      </c>
      <c r="C3" s="134" t="s">
        <v>114</v>
      </c>
      <c r="D3" s="135" t="s">
        <v>115</v>
      </c>
      <c r="E3" s="135" t="s">
        <v>116</v>
      </c>
      <c r="F3" s="134" t="s">
        <v>117</v>
      </c>
      <c r="G3" s="79" t="s">
        <v>462</v>
      </c>
      <c r="H3" s="99" t="s">
        <v>53</v>
      </c>
      <c r="I3" s="99" t="s">
        <v>475</v>
      </c>
      <c r="J3" s="100" t="s">
        <v>476</v>
      </c>
      <c r="K3" s="46"/>
    </row>
    <row r="4" spans="2:11" ht="15.75">
      <c r="B4" s="24" t="s">
        <v>483</v>
      </c>
      <c r="C4" s="24" t="s">
        <v>483</v>
      </c>
      <c r="D4" s="24" t="s">
        <v>483</v>
      </c>
      <c r="E4" s="24" t="s">
        <v>483</v>
      </c>
      <c r="F4" s="24" t="s">
        <v>483</v>
      </c>
      <c r="G4" s="24" t="s">
        <v>483</v>
      </c>
      <c r="H4" s="24" t="s">
        <v>483</v>
      </c>
      <c r="I4" s="24" t="s">
        <v>483</v>
      </c>
      <c r="J4" s="24" t="s">
        <v>483</v>
      </c>
      <c r="K4" s="22"/>
    </row>
    <row r="5" spans="2:11" ht="15.75">
      <c r="B5" s="133"/>
      <c r="C5" s="133" t="s">
        <v>119</v>
      </c>
      <c r="D5" s="133" t="s">
        <v>120</v>
      </c>
      <c r="E5" s="136" t="s">
        <v>121</v>
      </c>
      <c r="F5" s="137" t="s">
        <v>383</v>
      </c>
      <c r="G5" s="133" t="s">
        <v>89</v>
      </c>
      <c r="H5" s="137" t="s">
        <v>404</v>
      </c>
      <c r="I5" s="138" t="s">
        <v>520</v>
      </c>
      <c r="J5" s="10" t="s">
        <v>527</v>
      </c>
      <c r="K5" s="41"/>
    </row>
    <row r="6" spans="2:11" ht="15.75">
      <c r="B6" s="133" t="s">
        <v>539</v>
      </c>
      <c r="C6" s="133" t="s">
        <v>123</v>
      </c>
      <c r="D6" s="133" t="s">
        <v>124</v>
      </c>
      <c r="E6" s="136" t="s">
        <v>125</v>
      </c>
      <c r="F6" s="137" t="s">
        <v>384</v>
      </c>
      <c r="G6" s="133" t="s">
        <v>91</v>
      </c>
      <c r="H6" s="137" t="s">
        <v>409</v>
      </c>
      <c r="I6" s="138" t="s">
        <v>510</v>
      </c>
      <c r="J6" s="138" t="s">
        <v>520</v>
      </c>
      <c r="K6" s="41"/>
    </row>
    <row r="7" spans="2:11" ht="15.75">
      <c r="B7" s="133" t="s">
        <v>540</v>
      </c>
      <c r="C7" s="133" t="s">
        <v>127</v>
      </c>
      <c r="D7" s="133" t="s">
        <v>128</v>
      </c>
      <c r="E7" s="136" t="s">
        <v>129</v>
      </c>
      <c r="F7" s="137" t="s">
        <v>385</v>
      </c>
      <c r="G7" s="133" t="s">
        <v>94</v>
      </c>
      <c r="H7" s="137" t="s">
        <v>405</v>
      </c>
      <c r="I7" s="138" t="s">
        <v>511</v>
      </c>
      <c r="J7" s="138" t="s">
        <v>510</v>
      </c>
      <c r="K7" s="41"/>
    </row>
    <row r="8" spans="2:11" ht="15.75">
      <c r="B8" s="133" t="s">
        <v>541</v>
      </c>
      <c r="C8" s="133" t="s">
        <v>131</v>
      </c>
      <c r="D8" s="133" t="s">
        <v>132</v>
      </c>
      <c r="E8" s="136" t="s">
        <v>133</v>
      </c>
      <c r="F8" s="137" t="s">
        <v>386</v>
      </c>
      <c r="G8" s="133" t="s">
        <v>95</v>
      </c>
      <c r="H8" s="137" t="s">
        <v>406</v>
      </c>
      <c r="I8" s="138" t="s">
        <v>512</v>
      </c>
      <c r="J8" s="138" t="s">
        <v>511</v>
      </c>
      <c r="K8" s="41"/>
    </row>
    <row r="9" spans="2:11" ht="15.75">
      <c r="B9" s="133" t="s">
        <v>542</v>
      </c>
      <c r="C9" s="133" t="s">
        <v>135</v>
      </c>
      <c r="D9" s="133" t="s">
        <v>136</v>
      </c>
      <c r="E9" s="10" t="s">
        <v>531</v>
      </c>
      <c r="F9" s="137" t="s">
        <v>387</v>
      </c>
      <c r="G9" s="133" t="s">
        <v>90</v>
      </c>
      <c r="H9" s="137" t="s">
        <v>407</v>
      </c>
      <c r="I9" s="138" t="s">
        <v>513</v>
      </c>
      <c r="J9" s="138" t="s">
        <v>512</v>
      </c>
      <c r="K9" s="41"/>
    </row>
    <row r="10" spans="2:11" ht="15.75">
      <c r="B10" s="133" t="s">
        <v>126</v>
      </c>
      <c r="C10" s="133" t="s">
        <v>139</v>
      </c>
      <c r="D10" s="133" t="s">
        <v>140</v>
      </c>
      <c r="E10" s="136" t="s">
        <v>137</v>
      </c>
      <c r="F10" s="137" t="s">
        <v>388</v>
      </c>
      <c r="G10" s="133" t="s">
        <v>430</v>
      </c>
      <c r="H10" s="133" t="s">
        <v>408</v>
      </c>
      <c r="I10" s="138" t="s">
        <v>514</v>
      </c>
      <c r="J10" s="138" t="s">
        <v>513</v>
      </c>
      <c r="K10" s="41"/>
    </row>
    <row r="11" spans="2:11" ht="15.75">
      <c r="B11" s="133" t="s">
        <v>130</v>
      </c>
      <c r="C11" s="133" t="s">
        <v>143</v>
      </c>
      <c r="D11" s="133" t="s">
        <v>144</v>
      </c>
      <c r="E11" s="136" t="s">
        <v>141</v>
      </c>
      <c r="F11" s="137" t="s">
        <v>389</v>
      </c>
      <c r="G11" s="133" t="s">
        <v>92</v>
      </c>
      <c r="H11" s="133" t="s">
        <v>414</v>
      </c>
      <c r="I11" s="138" t="s">
        <v>515</v>
      </c>
      <c r="J11" s="138" t="s">
        <v>514</v>
      </c>
      <c r="K11" s="41"/>
    </row>
    <row r="12" spans="2:11" ht="15.75">
      <c r="B12" s="133" t="s">
        <v>134</v>
      </c>
      <c r="C12" s="133" t="s">
        <v>147</v>
      </c>
      <c r="D12" s="133" t="s">
        <v>148</v>
      </c>
      <c r="E12" s="136" t="s">
        <v>145</v>
      </c>
      <c r="F12" s="137" t="s">
        <v>390</v>
      </c>
      <c r="G12" s="133" t="s">
        <v>97</v>
      </c>
      <c r="I12" s="138" t="s">
        <v>516</v>
      </c>
      <c r="J12" s="138" t="s">
        <v>515</v>
      </c>
      <c r="K12" s="41"/>
    </row>
    <row r="13" spans="2:11" ht="15.75">
      <c r="B13" s="133" t="s">
        <v>138</v>
      </c>
      <c r="C13" s="133" t="s">
        <v>151</v>
      </c>
      <c r="D13" s="133" t="s">
        <v>152</v>
      </c>
      <c r="E13" s="136" t="s">
        <v>149</v>
      </c>
      <c r="F13" s="137" t="s">
        <v>391</v>
      </c>
      <c r="G13" s="133" t="s">
        <v>411</v>
      </c>
      <c r="I13" s="138" t="s">
        <v>517</v>
      </c>
      <c r="J13" s="138" t="s">
        <v>516</v>
      </c>
      <c r="K13" s="41"/>
    </row>
    <row r="14" spans="2:11" ht="15.75">
      <c r="B14" s="133" t="s">
        <v>142</v>
      </c>
      <c r="C14" s="133" t="s">
        <v>155</v>
      </c>
      <c r="D14" s="133" t="s">
        <v>156</v>
      </c>
      <c r="E14" s="136" t="s">
        <v>153</v>
      </c>
      <c r="F14" s="137" t="s">
        <v>392</v>
      </c>
      <c r="G14" s="133" t="s">
        <v>96</v>
      </c>
      <c r="I14" s="138" t="s">
        <v>518</v>
      </c>
      <c r="J14" s="138" t="s">
        <v>517</v>
      </c>
      <c r="K14" s="41"/>
    </row>
    <row r="15" spans="2:11" ht="15.75">
      <c r="B15" s="133" t="s">
        <v>146</v>
      </c>
      <c r="C15" s="139" t="s">
        <v>159</v>
      </c>
      <c r="D15" s="133" t="s">
        <v>160</v>
      </c>
      <c r="E15" s="136" t="s">
        <v>157</v>
      </c>
      <c r="F15" s="137" t="s">
        <v>393</v>
      </c>
      <c r="G15" s="133" t="s">
        <v>98</v>
      </c>
      <c r="I15" s="138" t="s">
        <v>519</v>
      </c>
      <c r="J15" s="138" t="s">
        <v>518</v>
      </c>
      <c r="K15" s="41"/>
    </row>
    <row r="16" spans="2:11" ht="15">
      <c r="B16" s="133" t="s">
        <v>150</v>
      </c>
      <c r="C16" s="133" t="s">
        <v>163</v>
      </c>
      <c r="D16" s="133" t="s">
        <v>164</v>
      </c>
      <c r="E16" s="136" t="s">
        <v>161</v>
      </c>
      <c r="F16" s="137" t="s">
        <v>394</v>
      </c>
      <c r="J16" s="138" t="s">
        <v>519</v>
      </c>
    </row>
    <row r="17" spans="2:10" ht="15">
      <c r="B17" s="133" t="s">
        <v>154</v>
      </c>
      <c r="C17" s="133" t="s">
        <v>167</v>
      </c>
      <c r="D17" s="133" t="s">
        <v>168</v>
      </c>
      <c r="E17" s="136" t="s">
        <v>165</v>
      </c>
      <c r="F17" s="137" t="s">
        <v>395</v>
      </c>
      <c r="I17" s="138" t="s">
        <v>412</v>
      </c>
    </row>
    <row r="18" spans="2:10" ht="15">
      <c r="B18" s="133" t="s">
        <v>158</v>
      </c>
      <c r="C18" s="133" t="s">
        <v>171</v>
      </c>
      <c r="D18" s="133" t="s">
        <v>172</v>
      </c>
      <c r="E18" s="136" t="s">
        <v>169</v>
      </c>
      <c r="F18" s="137" t="s">
        <v>396</v>
      </c>
      <c r="I18" s="138" t="s">
        <v>413</v>
      </c>
      <c r="J18" s="138" t="s">
        <v>412</v>
      </c>
    </row>
    <row r="19" spans="2:10" ht="15">
      <c r="B19" s="133" t="s">
        <v>162</v>
      </c>
      <c r="C19" s="133" t="s">
        <v>175</v>
      </c>
      <c r="D19" s="133" t="s">
        <v>176</v>
      </c>
      <c r="E19" s="136" t="s">
        <v>173</v>
      </c>
      <c r="F19" s="137" t="s">
        <v>397</v>
      </c>
      <c r="J19" s="138" t="s">
        <v>413</v>
      </c>
    </row>
    <row r="20" spans="2:10" ht="15">
      <c r="B20" s="133" t="s">
        <v>166</v>
      </c>
      <c r="C20" s="152" t="s">
        <v>482</v>
      </c>
      <c r="D20" s="133" t="s">
        <v>180</v>
      </c>
      <c r="E20" s="136" t="s">
        <v>177</v>
      </c>
      <c r="F20" s="137" t="s">
        <v>398</v>
      </c>
      <c r="I20" s="140" t="s">
        <v>523</v>
      </c>
    </row>
    <row r="21" spans="2:10" ht="15">
      <c r="B21" s="133" t="s">
        <v>170</v>
      </c>
      <c r="C21" s="133" t="s">
        <v>179</v>
      </c>
      <c r="D21" s="133" t="s">
        <v>184</v>
      </c>
      <c r="E21" s="136" t="s">
        <v>181</v>
      </c>
      <c r="F21" s="137" t="s">
        <v>399</v>
      </c>
      <c r="I21" s="140" t="s">
        <v>528</v>
      </c>
      <c r="J21" s="140" t="s">
        <v>523</v>
      </c>
    </row>
    <row r="22" spans="2:10" ht="15">
      <c r="B22" s="133" t="s">
        <v>174</v>
      </c>
      <c r="C22" s="10" t="s">
        <v>529</v>
      </c>
      <c r="D22" s="133" t="s">
        <v>188</v>
      </c>
      <c r="E22" s="136" t="s">
        <v>185</v>
      </c>
      <c r="F22" s="137" t="s">
        <v>400</v>
      </c>
      <c r="I22" s="140"/>
      <c r="J22" s="140" t="s">
        <v>528</v>
      </c>
    </row>
    <row r="23" spans="2:10" ht="15">
      <c r="B23" s="133" t="s">
        <v>178</v>
      </c>
      <c r="C23" s="133" t="s">
        <v>183</v>
      </c>
      <c r="D23" s="133" t="s">
        <v>192</v>
      </c>
      <c r="E23" s="136" t="s">
        <v>189</v>
      </c>
      <c r="F23" s="137" t="s">
        <v>401</v>
      </c>
      <c r="J23" s="140"/>
    </row>
    <row r="24" spans="2:10" ht="15">
      <c r="B24" s="133" t="s">
        <v>182</v>
      </c>
      <c r="C24" s="133" t="s">
        <v>187</v>
      </c>
      <c r="D24" s="133" t="s">
        <v>196</v>
      </c>
      <c r="E24" s="136" t="s">
        <v>193</v>
      </c>
      <c r="F24" s="137" t="s">
        <v>402</v>
      </c>
      <c r="J24" s="140" t="s">
        <v>433</v>
      </c>
    </row>
    <row r="25" spans="2:10" ht="15">
      <c r="B25" s="133" t="s">
        <v>186</v>
      </c>
      <c r="C25" s="133" t="s">
        <v>191</v>
      </c>
      <c r="D25" s="133" t="s">
        <v>200</v>
      </c>
      <c r="E25" s="136" t="s">
        <v>197</v>
      </c>
      <c r="F25" s="137" t="s">
        <v>403</v>
      </c>
      <c r="J25" s="140" t="s">
        <v>411</v>
      </c>
    </row>
    <row r="26" spans="2:10" ht="15.75">
      <c r="B26" s="133" t="s">
        <v>190</v>
      </c>
      <c r="C26" s="133" t="s">
        <v>195</v>
      </c>
      <c r="D26" s="133" t="s">
        <v>204</v>
      </c>
      <c r="E26" s="136" t="s">
        <v>201</v>
      </c>
      <c r="F26" s="141"/>
    </row>
    <row r="27" spans="2:10" ht="15.75">
      <c r="B27" s="133" t="s">
        <v>194</v>
      </c>
      <c r="C27" s="133" t="s">
        <v>199</v>
      </c>
      <c r="D27" s="133" t="s">
        <v>207</v>
      </c>
      <c r="E27" s="136" t="s">
        <v>205</v>
      </c>
      <c r="F27" s="141"/>
      <c r="J27" s="133" t="s">
        <v>89</v>
      </c>
    </row>
    <row r="28" spans="2:10" ht="15.75">
      <c r="B28" s="133" t="s">
        <v>198</v>
      </c>
      <c r="C28" s="133" t="s">
        <v>203</v>
      </c>
      <c r="D28" s="133" t="s">
        <v>210</v>
      </c>
      <c r="E28" s="136" t="s">
        <v>208</v>
      </c>
      <c r="F28" s="141"/>
      <c r="J28" s="133" t="s">
        <v>91</v>
      </c>
    </row>
    <row r="29" spans="2:10" ht="15.75">
      <c r="B29" s="133" t="s">
        <v>202</v>
      </c>
      <c r="C29" s="10" t="s">
        <v>480</v>
      </c>
      <c r="D29" s="133" t="s">
        <v>213</v>
      </c>
      <c r="E29" s="136" t="s">
        <v>211</v>
      </c>
      <c r="F29" s="141"/>
      <c r="J29" s="133" t="s">
        <v>94</v>
      </c>
    </row>
    <row r="30" spans="2:10" ht="15.75">
      <c r="B30" s="133" t="s">
        <v>206</v>
      </c>
      <c r="D30" s="133" t="s">
        <v>216</v>
      </c>
      <c r="E30" s="136" t="s">
        <v>214</v>
      </c>
      <c r="F30" s="141"/>
      <c r="J30" s="133" t="s">
        <v>95</v>
      </c>
    </row>
    <row r="31" spans="2:10" ht="15.75">
      <c r="B31" s="133" t="s">
        <v>209</v>
      </c>
      <c r="D31" s="133" t="s">
        <v>219</v>
      </c>
      <c r="E31" s="136" t="s">
        <v>217</v>
      </c>
      <c r="F31" s="141"/>
      <c r="J31" s="133" t="s">
        <v>90</v>
      </c>
    </row>
    <row r="32" spans="2:10" ht="15.75">
      <c r="B32" s="133" t="s">
        <v>212</v>
      </c>
      <c r="D32" s="133" t="s">
        <v>222</v>
      </c>
      <c r="E32" s="136" t="s">
        <v>220</v>
      </c>
      <c r="F32" s="141"/>
      <c r="J32" s="133" t="s">
        <v>430</v>
      </c>
    </row>
    <row r="33" spans="2:10" ht="15.75">
      <c r="B33" s="133" t="s">
        <v>215</v>
      </c>
      <c r="D33" s="133" t="s">
        <v>225</v>
      </c>
      <c r="E33" s="136" t="s">
        <v>223</v>
      </c>
      <c r="F33" s="141"/>
      <c r="J33" s="133" t="s">
        <v>92</v>
      </c>
    </row>
    <row r="34" spans="2:10" ht="15.75">
      <c r="B34" s="133" t="s">
        <v>218</v>
      </c>
      <c r="D34" s="10" t="s">
        <v>530</v>
      </c>
      <c r="E34" s="136" t="s">
        <v>226</v>
      </c>
      <c r="F34" s="141"/>
      <c r="J34" s="133" t="s">
        <v>97</v>
      </c>
    </row>
    <row r="35" spans="2:10" ht="15">
      <c r="B35" s="133" t="s">
        <v>221</v>
      </c>
      <c r="D35" s="133" t="s">
        <v>228</v>
      </c>
      <c r="E35" s="136" t="s">
        <v>229</v>
      </c>
      <c r="J35" s="133" t="s">
        <v>411</v>
      </c>
    </row>
    <row r="36" spans="2:10" ht="15">
      <c r="B36" s="133" t="s">
        <v>224</v>
      </c>
      <c r="D36" s="133" t="s">
        <v>535</v>
      </c>
      <c r="E36" s="136" t="s">
        <v>231</v>
      </c>
      <c r="J36" s="133" t="s">
        <v>96</v>
      </c>
    </row>
    <row r="37" spans="2:10" ht="15">
      <c r="B37" s="133" t="s">
        <v>227</v>
      </c>
      <c r="E37" s="136" t="s">
        <v>234</v>
      </c>
      <c r="J37" s="133" t="s">
        <v>98</v>
      </c>
    </row>
    <row r="38" spans="2:10" ht="15">
      <c r="B38" s="133" t="s">
        <v>230</v>
      </c>
      <c r="D38" s="133" t="s">
        <v>233</v>
      </c>
      <c r="E38" s="136" t="s">
        <v>237</v>
      </c>
    </row>
    <row r="39" spans="2:10" ht="15">
      <c r="B39" s="133" t="s">
        <v>232</v>
      </c>
      <c r="D39" s="133" t="s">
        <v>236</v>
      </c>
      <c r="E39" s="136" t="s">
        <v>240</v>
      </c>
    </row>
    <row r="40" spans="2:10" ht="15">
      <c r="B40" s="133" t="s">
        <v>235</v>
      </c>
      <c r="D40" s="133" t="s">
        <v>239</v>
      </c>
      <c r="E40" s="136" t="s">
        <v>243</v>
      </c>
    </row>
    <row r="41" spans="2:10" ht="15">
      <c r="B41" s="133" t="s">
        <v>238</v>
      </c>
      <c r="D41" s="133" t="s">
        <v>242</v>
      </c>
      <c r="E41" s="136" t="s">
        <v>246</v>
      </c>
    </row>
    <row r="42" spans="2:10" ht="15">
      <c r="B42" s="133" t="s">
        <v>241</v>
      </c>
      <c r="D42" s="133" t="s">
        <v>245</v>
      </c>
      <c r="E42" s="136" t="s">
        <v>249</v>
      </c>
    </row>
    <row r="43" spans="2:10" ht="15">
      <c r="B43" s="133" t="s">
        <v>244</v>
      </c>
      <c r="D43" s="133" t="s">
        <v>248</v>
      </c>
      <c r="E43" s="136" t="s">
        <v>252</v>
      </c>
    </row>
    <row r="44" spans="2:10" ht="15">
      <c r="B44" s="133" t="s">
        <v>247</v>
      </c>
      <c r="D44" s="10" t="s">
        <v>481</v>
      </c>
      <c r="E44" s="136" t="s">
        <v>255</v>
      </c>
    </row>
    <row r="45" spans="2:10" ht="15">
      <c r="B45" s="133" t="s">
        <v>250</v>
      </c>
      <c r="D45" s="142" t="s">
        <v>251</v>
      </c>
      <c r="E45" s="136" t="s">
        <v>258</v>
      </c>
    </row>
    <row r="46" spans="2:10" ht="15">
      <c r="B46" s="133" t="s">
        <v>253</v>
      </c>
      <c r="D46" s="133" t="s">
        <v>254</v>
      </c>
      <c r="E46" s="136" t="s">
        <v>261</v>
      </c>
    </row>
    <row r="47" spans="2:10" ht="15">
      <c r="B47" s="133" t="s">
        <v>256</v>
      </c>
      <c r="D47" s="142" t="s">
        <v>257</v>
      </c>
      <c r="E47" s="136" t="s">
        <v>264</v>
      </c>
    </row>
    <row r="48" spans="2:10" ht="15">
      <c r="B48" s="133" t="s">
        <v>259</v>
      </c>
      <c r="D48" s="133" t="s">
        <v>260</v>
      </c>
      <c r="E48" s="136" t="s">
        <v>267</v>
      </c>
    </row>
    <row r="49" spans="2:5" ht="15">
      <c r="B49" s="133" t="s">
        <v>262</v>
      </c>
      <c r="D49" s="133" t="s">
        <v>263</v>
      </c>
      <c r="E49" s="136" t="s">
        <v>270</v>
      </c>
    </row>
    <row r="50" spans="2:5" ht="15">
      <c r="B50" s="133" t="s">
        <v>265</v>
      </c>
      <c r="D50" s="133" t="s">
        <v>526</v>
      </c>
      <c r="E50" s="136" t="s">
        <v>273</v>
      </c>
    </row>
    <row r="51" spans="2:5" ht="15">
      <c r="B51" s="133" t="s">
        <v>268</v>
      </c>
      <c r="D51" s="133" t="s">
        <v>429</v>
      </c>
      <c r="E51" s="136" t="s">
        <v>276</v>
      </c>
    </row>
    <row r="52" spans="2:5" ht="15">
      <c r="B52" s="133" t="s">
        <v>271</v>
      </c>
      <c r="D52" s="10" t="s">
        <v>538</v>
      </c>
      <c r="E52" s="136" t="s">
        <v>279</v>
      </c>
    </row>
    <row r="53" spans="2:5" ht="15">
      <c r="B53" s="133" t="s">
        <v>274</v>
      </c>
      <c r="D53" s="142" t="s">
        <v>266</v>
      </c>
      <c r="E53" s="136" t="s">
        <v>282</v>
      </c>
    </row>
    <row r="54" spans="2:5" ht="15">
      <c r="B54" s="133" t="s">
        <v>277</v>
      </c>
      <c r="D54" s="142" t="s">
        <v>269</v>
      </c>
      <c r="E54" s="136" t="s">
        <v>285</v>
      </c>
    </row>
    <row r="55" spans="2:5" ht="15">
      <c r="B55" s="133" t="s">
        <v>280</v>
      </c>
      <c r="D55" s="142" t="s">
        <v>272</v>
      </c>
      <c r="E55" s="136" t="s">
        <v>288</v>
      </c>
    </row>
    <row r="56" spans="2:5" ht="15">
      <c r="B56" s="133" t="s">
        <v>283</v>
      </c>
      <c r="D56" s="142" t="s">
        <v>275</v>
      </c>
      <c r="E56" s="136" t="s">
        <v>290</v>
      </c>
    </row>
    <row r="57" spans="2:5" ht="15">
      <c r="B57" s="133" t="s">
        <v>286</v>
      </c>
      <c r="D57" s="142" t="s">
        <v>278</v>
      </c>
      <c r="E57" s="136" t="s">
        <v>292</v>
      </c>
    </row>
    <row r="58" spans="2:5" ht="15">
      <c r="B58" s="133" t="s">
        <v>289</v>
      </c>
      <c r="D58" s="133" t="s">
        <v>281</v>
      </c>
      <c r="E58" s="136" t="s">
        <v>293</v>
      </c>
    </row>
    <row r="59" spans="2:5" ht="15">
      <c r="B59" s="133" t="s">
        <v>291</v>
      </c>
      <c r="D59" s="133" t="s">
        <v>284</v>
      </c>
      <c r="E59" s="136" t="s">
        <v>295</v>
      </c>
    </row>
    <row r="60" spans="2:5" ht="15">
      <c r="B60" s="143" t="s">
        <v>308</v>
      </c>
      <c r="D60" s="133" t="s">
        <v>287</v>
      </c>
      <c r="E60" s="136" t="s">
        <v>297</v>
      </c>
    </row>
    <row r="61" spans="2:5" ht="15">
      <c r="B61" s="143" t="s">
        <v>310</v>
      </c>
      <c r="E61" s="136" t="s">
        <v>299</v>
      </c>
    </row>
    <row r="62" spans="2:5" ht="15">
      <c r="B62" s="133" t="s">
        <v>312</v>
      </c>
      <c r="E62" s="136" t="s">
        <v>301</v>
      </c>
    </row>
    <row r="63" spans="2:5" ht="15">
      <c r="B63" s="133" t="s">
        <v>314</v>
      </c>
      <c r="E63" s="136" t="s">
        <v>303</v>
      </c>
    </row>
    <row r="64" spans="2:5" ht="15">
      <c r="B64" s="133" t="s">
        <v>316</v>
      </c>
      <c r="E64" s="136" t="s">
        <v>305</v>
      </c>
    </row>
    <row r="65" spans="2:5" ht="15">
      <c r="B65" s="133" t="s">
        <v>318</v>
      </c>
      <c r="E65" s="136" t="s">
        <v>307</v>
      </c>
    </row>
    <row r="66" spans="2:5" ht="15">
      <c r="B66" s="143" t="s">
        <v>320</v>
      </c>
      <c r="E66" s="136" t="s">
        <v>309</v>
      </c>
    </row>
    <row r="67" spans="2:5" ht="15">
      <c r="B67" s="133" t="s">
        <v>322</v>
      </c>
      <c r="E67" s="136" t="s">
        <v>311</v>
      </c>
    </row>
    <row r="68" spans="2:5" ht="15">
      <c r="B68" s="133" t="s">
        <v>324</v>
      </c>
      <c r="E68" s="136" t="s">
        <v>313</v>
      </c>
    </row>
    <row r="69" spans="2:5" ht="15">
      <c r="B69" s="133" t="s">
        <v>326</v>
      </c>
      <c r="E69" s="136" t="s">
        <v>315</v>
      </c>
    </row>
    <row r="70" spans="2:5" ht="15">
      <c r="B70" s="133" t="s">
        <v>328</v>
      </c>
      <c r="E70" s="136" t="s">
        <v>317</v>
      </c>
    </row>
    <row r="71" spans="2:5" ht="15">
      <c r="B71" s="133" t="s">
        <v>330</v>
      </c>
      <c r="E71" s="136" t="s">
        <v>319</v>
      </c>
    </row>
    <row r="72" spans="2:5" ht="15">
      <c r="B72" s="133" t="s">
        <v>332</v>
      </c>
      <c r="E72" s="136" t="s">
        <v>321</v>
      </c>
    </row>
    <row r="73" spans="2:5" ht="15">
      <c r="B73" s="133" t="s">
        <v>334</v>
      </c>
      <c r="E73" s="136" t="s">
        <v>323</v>
      </c>
    </row>
    <row r="74" spans="2:5" ht="15">
      <c r="B74" s="133" t="s">
        <v>336</v>
      </c>
      <c r="E74" s="136" t="s">
        <v>325</v>
      </c>
    </row>
    <row r="75" spans="2:5" ht="15">
      <c r="B75" s="143" t="s">
        <v>337</v>
      </c>
      <c r="E75" s="136" t="s">
        <v>327</v>
      </c>
    </row>
    <row r="76" spans="2:5" ht="15">
      <c r="B76" s="143" t="s">
        <v>338</v>
      </c>
      <c r="E76" s="136" t="s">
        <v>329</v>
      </c>
    </row>
    <row r="77" spans="2:5" ht="15">
      <c r="B77" s="133" t="s">
        <v>339</v>
      </c>
      <c r="E77" s="136" t="s">
        <v>331</v>
      </c>
    </row>
    <row r="78" spans="2:5" ht="15">
      <c r="B78" s="133" t="s">
        <v>340</v>
      </c>
      <c r="E78" s="136" t="s">
        <v>333</v>
      </c>
    </row>
    <row r="79" spans="2:5" ht="15">
      <c r="B79" s="133" t="s">
        <v>341</v>
      </c>
      <c r="E79" s="136" t="s">
        <v>335</v>
      </c>
    </row>
    <row r="80" spans="2:5" ht="15.75">
      <c r="B80" s="133" t="s">
        <v>342</v>
      </c>
      <c r="E80" s="144"/>
    </row>
    <row r="81" spans="2:5" ht="15.75">
      <c r="B81" s="133" t="s">
        <v>343</v>
      </c>
      <c r="E81" s="144"/>
    </row>
    <row r="82" spans="2:5" ht="15.75">
      <c r="B82" s="133" t="s">
        <v>344</v>
      </c>
      <c r="E82" s="144"/>
    </row>
    <row r="83" spans="2:5" ht="15.75">
      <c r="B83" s="133" t="s">
        <v>345</v>
      </c>
      <c r="E83" s="144"/>
    </row>
    <row r="84" spans="2:5" ht="15.75">
      <c r="B84" s="133" t="s">
        <v>346</v>
      </c>
      <c r="E84" s="144"/>
    </row>
    <row r="85" spans="2:5" ht="15.75">
      <c r="B85" s="133" t="s">
        <v>347</v>
      </c>
      <c r="E85" s="144"/>
    </row>
    <row r="86" spans="2:5" ht="15.75">
      <c r="B86" s="133" t="s">
        <v>348</v>
      </c>
      <c r="E86" s="144"/>
    </row>
    <row r="87" spans="2:5" ht="15.75">
      <c r="B87" s="133" t="s">
        <v>349</v>
      </c>
      <c r="E87" s="144"/>
    </row>
    <row r="88" spans="2:5" ht="15.75">
      <c r="B88" s="133" t="s">
        <v>350</v>
      </c>
      <c r="E88" s="144"/>
    </row>
    <row r="89" spans="2:5" ht="15.75">
      <c r="B89" s="133" t="s">
        <v>351</v>
      </c>
      <c r="E89" s="144"/>
    </row>
    <row r="90" spans="2:5" ht="15.75">
      <c r="B90" s="133" t="s">
        <v>352</v>
      </c>
      <c r="E90" s="144"/>
    </row>
    <row r="91" spans="2:5" ht="15.75">
      <c r="B91" s="133" t="s">
        <v>353</v>
      </c>
      <c r="E91" s="144"/>
    </row>
    <row r="92" spans="2:5" ht="15.75">
      <c r="B92" s="133" t="s">
        <v>354</v>
      </c>
      <c r="E92" s="144"/>
    </row>
    <row r="93" spans="2:5" ht="15.75">
      <c r="B93" s="133" t="s">
        <v>355</v>
      </c>
      <c r="E93" s="144"/>
    </row>
    <row r="94" spans="2:5" ht="15.75">
      <c r="B94" s="133" t="s">
        <v>356</v>
      </c>
      <c r="E94" s="144"/>
    </row>
    <row r="95" spans="2:5" ht="15.75">
      <c r="B95" s="133" t="s">
        <v>357</v>
      </c>
      <c r="E95" s="144"/>
    </row>
    <row r="96" spans="2:5" ht="15.75">
      <c r="B96" s="133" t="s">
        <v>358</v>
      </c>
      <c r="E96" s="144"/>
    </row>
    <row r="97" spans="2:5" ht="15.75">
      <c r="B97" s="133" t="s">
        <v>359</v>
      </c>
      <c r="E97" s="144"/>
    </row>
    <row r="98" spans="2:5" ht="15.75">
      <c r="B98" s="133" t="s">
        <v>360</v>
      </c>
      <c r="E98" s="144"/>
    </row>
    <row r="99" spans="2:5" ht="15.75">
      <c r="B99" s="133" t="s">
        <v>361</v>
      </c>
      <c r="E99" s="144"/>
    </row>
    <row r="100" spans="2:5" ht="15.75">
      <c r="B100" s="133" t="s">
        <v>362</v>
      </c>
      <c r="E100" s="144"/>
    </row>
    <row r="101" spans="2:5" ht="15.75">
      <c r="B101" s="133" t="s">
        <v>363</v>
      </c>
      <c r="E101" s="144"/>
    </row>
    <row r="102" spans="2:5" ht="15">
      <c r="B102" s="133" t="s">
        <v>364</v>
      </c>
      <c r="E102" s="145"/>
    </row>
    <row r="103" spans="2:5" ht="15">
      <c r="B103" s="133" t="s">
        <v>365</v>
      </c>
    </row>
    <row r="104" spans="2:5" ht="15">
      <c r="B104" s="133" t="s">
        <v>366</v>
      </c>
    </row>
    <row r="105" spans="2:5" ht="15">
      <c r="B105" s="133" t="s">
        <v>367</v>
      </c>
    </row>
    <row r="106" spans="2:5" ht="15">
      <c r="B106" s="133" t="s">
        <v>368</v>
      </c>
    </row>
    <row r="107" spans="2:5" ht="15">
      <c r="B107" s="133" t="s">
        <v>369</v>
      </c>
    </row>
    <row r="108" spans="2:5" ht="15">
      <c r="B108" s="133" t="s">
        <v>370</v>
      </c>
    </row>
    <row r="109" spans="2:5" ht="15">
      <c r="B109" s="133" t="s">
        <v>371</v>
      </c>
    </row>
    <row r="110" spans="2:5" ht="15">
      <c r="B110" s="133" t="s">
        <v>372</v>
      </c>
    </row>
    <row r="111" spans="2:5" ht="15">
      <c r="B111" s="133" t="s">
        <v>373</v>
      </c>
    </row>
    <row r="112" spans="2:5" ht="15">
      <c r="B112" s="133" t="s">
        <v>374</v>
      </c>
    </row>
    <row r="113" spans="2:3" ht="15">
      <c r="B113" s="133" t="s">
        <v>375</v>
      </c>
    </row>
    <row r="114" spans="2:3" ht="15">
      <c r="B114" s="133" t="s">
        <v>376</v>
      </c>
    </row>
    <row r="115" spans="2:3" ht="15">
      <c r="B115" s="133" t="s">
        <v>377</v>
      </c>
    </row>
    <row r="116" spans="2:3" ht="15">
      <c r="B116" s="133" t="s">
        <v>378</v>
      </c>
    </row>
    <row r="117" spans="2:3" ht="15">
      <c r="B117" s="133" t="s">
        <v>379</v>
      </c>
    </row>
    <row r="118" spans="2:3" ht="15">
      <c r="B118" s="133" t="s">
        <v>184</v>
      </c>
    </row>
    <row r="119" spans="2:3" ht="15">
      <c r="B119" s="133" t="s">
        <v>294</v>
      </c>
    </row>
    <row r="120" spans="2:3" ht="15">
      <c r="B120" s="133" t="s">
        <v>296</v>
      </c>
    </row>
    <row r="121" spans="2:3" ht="15">
      <c r="B121" s="133" t="s">
        <v>298</v>
      </c>
    </row>
    <row r="122" spans="2:3" ht="15">
      <c r="B122" s="133" t="s">
        <v>300</v>
      </c>
    </row>
    <row r="123" spans="2:3" ht="15">
      <c r="B123" s="133" t="s">
        <v>302</v>
      </c>
    </row>
    <row r="124" spans="2:3" ht="15">
      <c r="B124" s="133" t="s">
        <v>304</v>
      </c>
    </row>
    <row r="125" spans="2:3" ht="15">
      <c r="B125" s="133" t="s">
        <v>410</v>
      </c>
    </row>
    <row r="126" spans="2:3" ht="15">
      <c r="B126" s="133" t="s">
        <v>306</v>
      </c>
    </row>
    <row r="127" spans="2:3" ht="15">
      <c r="B127" s="142" t="s">
        <v>380</v>
      </c>
      <c r="C127" s="133"/>
    </row>
    <row r="128" spans="2:3" ht="15">
      <c r="B128" s="142" t="s">
        <v>381</v>
      </c>
      <c r="C128" s="133"/>
    </row>
    <row r="129" spans="2:3" ht="15">
      <c r="B129" s="142" t="s">
        <v>382</v>
      </c>
      <c r="C129" s="133"/>
    </row>
    <row r="130" spans="2:3" ht="12.75" customHeight="1">
      <c r="B130" s="133" t="s">
        <v>118</v>
      </c>
    </row>
    <row r="131" spans="2:3" ht="15">
      <c r="B131" s="133" t="s">
        <v>122</v>
      </c>
    </row>
    <row r="132" spans="2:3" ht="15">
      <c r="B132" s="133"/>
    </row>
    <row r="133" spans="2:3" ht="15">
      <c r="B133" s="133" t="s">
        <v>233</v>
      </c>
    </row>
    <row r="134" spans="2:3" ht="15">
      <c r="B134" s="133" t="s">
        <v>236</v>
      </c>
      <c r="C134" s="133"/>
    </row>
    <row r="135" spans="2:3" ht="15">
      <c r="B135" s="133" t="s">
        <v>239</v>
      </c>
      <c r="C135" s="133"/>
    </row>
    <row r="136" spans="2:3" ht="15">
      <c r="B136" s="133" t="s">
        <v>242</v>
      </c>
      <c r="C136" s="133"/>
    </row>
    <row r="137" spans="2:3" ht="15">
      <c r="B137" s="133" t="s">
        <v>245</v>
      </c>
      <c r="C137" s="133"/>
    </row>
    <row r="138" spans="2:3" ht="15">
      <c r="B138" s="133" t="s">
        <v>248</v>
      </c>
      <c r="C138" s="133"/>
    </row>
    <row r="139" spans="2:3" ht="15">
      <c r="B139" s="10" t="s">
        <v>481</v>
      </c>
      <c r="C139" s="133"/>
    </row>
    <row r="140" spans="2:3" ht="15">
      <c r="B140" s="142" t="s">
        <v>251</v>
      </c>
    </row>
    <row r="141" spans="2:3" ht="15">
      <c r="B141" s="133" t="s">
        <v>254</v>
      </c>
      <c r="C141" s="142"/>
    </row>
    <row r="142" spans="2:3" ht="15">
      <c r="B142" s="142" t="s">
        <v>257</v>
      </c>
      <c r="C142" s="133"/>
    </row>
    <row r="143" spans="2:3" ht="15">
      <c r="B143" s="133" t="s">
        <v>260</v>
      </c>
      <c r="C143" s="142"/>
    </row>
    <row r="144" spans="2:3" ht="15">
      <c r="B144" s="133" t="s">
        <v>263</v>
      </c>
      <c r="C144" s="133"/>
    </row>
    <row r="145" spans="2:3" ht="15">
      <c r="B145" s="133" t="s">
        <v>526</v>
      </c>
      <c r="C145" s="133"/>
    </row>
    <row r="146" spans="2:3" ht="15">
      <c r="B146" s="133" t="s">
        <v>429</v>
      </c>
      <c r="C146" s="133"/>
    </row>
    <row r="147" spans="2:3" ht="15">
      <c r="B147" s="10" t="s">
        <v>538</v>
      </c>
      <c r="C147" s="133"/>
    </row>
    <row r="148" spans="2:3" ht="15">
      <c r="B148" s="142" t="s">
        <v>266</v>
      </c>
    </row>
    <row r="149" spans="2:3" ht="15">
      <c r="B149" s="142" t="s">
        <v>269</v>
      </c>
      <c r="C149" s="142"/>
    </row>
    <row r="150" spans="2:3" ht="15">
      <c r="B150" s="142" t="s">
        <v>272</v>
      </c>
      <c r="C150" s="142"/>
    </row>
    <row r="151" spans="2:3" ht="15">
      <c r="B151" s="142" t="s">
        <v>275</v>
      </c>
      <c r="C151" s="142"/>
    </row>
    <row r="152" spans="2:3" ht="15">
      <c r="B152" s="142" t="s">
        <v>278</v>
      </c>
      <c r="C152" s="142"/>
    </row>
    <row r="153" spans="2:3" ht="15">
      <c r="B153" s="133" t="s">
        <v>281</v>
      </c>
      <c r="C153" s="142"/>
    </row>
    <row r="154" spans="2:3" ht="15">
      <c r="B154" s="133" t="s">
        <v>284</v>
      </c>
      <c r="C154" s="133"/>
    </row>
    <row r="155" spans="2:3" ht="15">
      <c r="B155" s="133" t="s">
        <v>287</v>
      </c>
      <c r="C155" s="133"/>
    </row>
    <row r="156" spans="2:3" ht="15">
      <c r="C156" s="133"/>
    </row>
  </sheetData>
  <sortState ref="B6:B139">
    <sortCondition ref="B6:B139"/>
  </sortState>
  <pageMargins left="0.7" right="0.7" top="0.75" bottom="0.75" header="0.3" footer="0.3"/>
  <pageSetup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R47"/>
  <sheetViews>
    <sheetView zoomScale="115" zoomScaleNormal="115" workbookViewId="0">
      <selection activeCell="B26" sqref="B26"/>
    </sheetView>
  </sheetViews>
  <sheetFormatPr defaultRowHeight="12.75"/>
  <cols>
    <col min="3" max="3" width="18.28515625" bestFit="1" customWidth="1"/>
    <col min="4" max="4" width="23" bestFit="1" customWidth="1"/>
    <col min="5" max="5" width="4.7109375" style="122" customWidth="1"/>
    <col min="6" max="7" width="9.140625" style="122"/>
    <col min="8" max="8" width="10.7109375" style="122" customWidth="1"/>
    <col min="9" max="12" width="8.28515625" style="121" customWidth="1"/>
    <col min="17" max="17" width="6" style="121" bestFit="1" customWidth="1"/>
    <col min="18" max="18" width="10" style="121" bestFit="1" customWidth="1"/>
  </cols>
  <sheetData>
    <row r="1" spans="3:18">
      <c r="M1">
        <f>+COUNTA(M6:M53)</f>
        <v>3</v>
      </c>
      <c r="N1">
        <f>+COUNTA(N6:N53)</f>
        <v>11</v>
      </c>
    </row>
    <row r="2" spans="3:18">
      <c r="F2"/>
    </row>
    <row r="3" spans="3:18" ht="12.75" customHeight="1">
      <c r="D3">
        <f>+E3-N3</f>
        <v>89</v>
      </c>
      <c r="E3" s="122">
        <f>+SUM(E6:E69)</f>
        <v>133</v>
      </c>
      <c r="H3" s="125">
        <f>+SUM(H6:H47)</f>
        <v>0</v>
      </c>
      <c r="I3" s="121">
        <f>+SUM(I6:I47)</f>
        <v>0</v>
      </c>
      <c r="J3" s="126" t="e">
        <f>+SUM(J6:J47)/I3</f>
        <v>#DIV/0!</v>
      </c>
      <c r="K3" s="121">
        <f>+SUM(K6:K47)</f>
        <v>0</v>
      </c>
      <c r="L3" s="126" t="e">
        <f>+SUM(L6:L47)/K3</f>
        <v>#DIV/0!</v>
      </c>
      <c r="N3">
        <f>+SUM(N6:N49)</f>
        <v>44</v>
      </c>
    </row>
    <row r="4" spans="3:18">
      <c r="I4" s="206" t="s">
        <v>453</v>
      </c>
      <c r="J4" s="206"/>
      <c r="K4" s="206" t="s">
        <v>454</v>
      </c>
      <c r="L4" s="206"/>
    </row>
    <row r="5" spans="3:18" ht="38.25">
      <c r="C5" s="128" t="s">
        <v>459</v>
      </c>
      <c r="D5" s="128" t="s">
        <v>460</v>
      </c>
      <c r="E5" s="128" t="s">
        <v>458</v>
      </c>
      <c r="F5" s="129" t="s">
        <v>449</v>
      </c>
      <c r="G5" s="128" t="s">
        <v>451</v>
      </c>
      <c r="H5" s="129" t="s">
        <v>456</v>
      </c>
      <c r="I5" s="129" t="s">
        <v>484</v>
      </c>
      <c r="J5" s="129" t="s">
        <v>450</v>
      </c>
      <c r="K5" s="129" t="s">
        <v>484</v>
      </c>
      <c r="L5" s="129" t="s">
        <v>450</v>
      </c>
      <c r="M5" s="148" t="s">
        <v>474</v>
      </c>
      <c r="N5" s="147" t="s">
        <v>464</v>
      </c>
      <c r="Q5" s="149" t="s">
        <v>451</v>
      </c>
      <c r="R5" s="149" t="s">
        <v>452</v>
      </c>
    </row>
    <row r="6" spans="3:18">
      <c r="C6" t="str">
        <f>+'CE Curriculum'!A8</f>
        <v>GEN 1001</v>
      </c>
      <c r="D6" t="str">
        <f>+'CE Curriculum'!B8</f>
        <v>Intro. To Engineering</v>
      </c>
      <c r="E6" s="122">
        <f>+'CE Curriculum'!C8</f>
        <v>4</v>
      </c>
      <c r="F6" s="122">
        <f>+'CE Curriculum'!D8</f>
        <v>0</v>
      </c>
      <c r="G6" s="122">
        <f>+'CE Curriculum'!E8</f>
        <v>0</v>
      </c>
      <c r="H6" s="122">
        <f>+F6*E6</f>
        <v>0</v>
      </c>
      <c r="I6" s="121">
        <f>+IF(OR(G6="P",G6="W",G6="T",G6="IP",G6="N",G6=0),0,E6*F6)</f>
        <v>0</v>
      </c>
      <c r="J6" s="127">
        <f>+VLOOKUP(G6,$Q$6:$R$47,2,FALSE)*E6</f>
        <v>3.9999999999999998E-7</v>
      </c>
      <c r="K6" s="121">
        <f>+IF(OR(G6="P",G6="W",G6="T",G6="IP",G6="N",G6=0),0,E6*F6)</f>
        <v>0</v>
      </c>
      <c r="L6" s="127">
        <f>+J6</f>
        <v>3.9999999999999998E-7</v>
      </c>
      <c r="M6">
        <v>1</v>
      </c>
      <c r="N6">
        <f>+$E6</f>
        <v>4</v>
      </c>
      <c r="O6" t="s">
        <v>473</v>
      </c>
      <c r="Q6" s="150" t="s">
        <v>435</v>
      </c>
      <c r="R6" s="151">
        <v>4</v>
      </c>
    </row>
    <row r="7" spans="3:18">
      <c r="C7" t="str">
        <f>+'CE Curriculum'!A10</f>
        <v>MTH 1217</v>
      </c>
      <c r="D7" t="str">
        <f>+'CE Curriculum'!B10</f>
        <v>Calculus I</v>
      </c>
      <c r="E7" s="122">
        <f>+'CE Curriculum'!C10</f>
        <v>4</v>
      </c>
      <c r="F7" s="122">
        <f>+'CE Curriculum'!D10</f>
        <v>0</v>
      </c>
      <c r="G7" s="122">
        <f>+'CE Curriculum'!E10</f>
        <v>0</v>
      </c>
      <c r="H7" s="122">
        <f t="shared" ref="H7:H10" si="0">+F7*E7</f>
        <v>0</v>
      </c>
      <c r="I7" s="121">
        <f t="shared" ref="I7:I10" si="1">+IF(OR(G7="P",G7="W",G7="T",G7="IP",G7="N",G7=0),0,E7*F7)</f>
        <v>0</v>
      </c>
      <c r="J7" s="127">
        <f t="shared" ref="J7:J10" si="2">+VLOOKUP(G7,$Q$6:$R$47,2,FALSE)*E7</f>
        <v>3.9999999999999998E-7</v>
      </c>
      <c r="K7" s="121">
        <f>+IF(OR(G7="P",G7="W",G7="T",G7="IP",G7="N",G7=0),0,E7*F7)</f>
        <v>0</v>
      </c>
      <c r="L7" s="127">
        <f>+J7</f>
        <v>3.9999999999999998E-7</v>
      </c>
      <c r="M7">
        <v>1</v>
      </c>
      <c r="N7" s="117">
        <f>+$E7</f>
        <v>4</v>
      </c>
      <c r="O7" s="117" t="s">
        <v>471</v>
      </c>
      <c r="P7" s="117"/>
      <c r="Q7" s="150" t="s">
        <v>436</v>
      </c>
      <c r="R7" s="151">
        <v>3.7</v>
      </c>
    </row>
    <row r="8" spans="3:18">
      <c r="C8" t="str">
        <f>+'CE Curriculum'!A11</f>
        <v>ENG 1050</v>
      </c>
      <c r="D8" t="str">
        <f>+'CE Curriculum'!B11</f>
        <v>Intro. to College Writing</v>
      </c>
      <c r="E8" s="122">
        <f>+'CE Curriculum'!C11</f>
        <v>4</v>
      </c>
      <c r="F8" s="122">
        <f>+'CE Curriculum'!D11</f>
        <v>0</v>
      </c>
      <c r="G8" s="122">
        <f>+'CE Curriculum'!E11</f>
        <v>0</v>
      </c>
      <c r="H8" s="122">
        <f t="shared" si="0"/>
        <v>0</v>
      </c>
      <c r="I8" s="121">
        <f t="shared" si="1"/>
        <v>0</v>
      </c>
      <c r="J8" s="127">
        <f t="shared" si="2"/>
        <v>3.9999999999999998E-7</v>
      </c>
      <c r="K8" s="146"/>
      <c r="L8" s="146"/>
      <c r="N8">
        <f>+$E8</f>
        <v>4</v>
      </c>
      <c r="O8" t="s">
        <v>465</v>
      </c>
      <c r="Q8" s="150" t="s">
        <v>437</v>
      </c>
      <c r="R8" s="151">
        <v>3.3</v>
      </c>
    </row>
    <row r="9" spans="3:18">
      <c r="C9" t="str">
        <f>+'CE Curriculum'!A12</f>
        <v>PHL 1000 Level</v>
      </c>
      <c r="D9" t="str">
        <f>+'CE Curriculum'!B12</f>
        <v>Intro. to Philosophy</v>
      </c>
      <c r="E9" s="122">
        <f>+'CE Curriculum'!C12</f>
        <v>4</v>
      </c>
      <c r="F9" s="122">
        <f>+'CE Curriculum'!D12</f>
        <v>0</v>
      </c>
      <c r="G9" s="122">
        <f>+'CE Curriculum'!E12</f>
        <v>0</v>
      </c>
      <c r="H9" s="122">
        <f>+F9*E9</f>
        <v>0</v>
      </c>
      <c r="I9" s="121">
        <f t="shared" si="1"/>
        <v>0</v>
      </c>
      <c r="J9" s="127">
        <f t="shared" si="2"/>
        <v>3.9999999999999998E-7</v>
      </c>
      <c r="K9" s="146"/>
      <c r="L9" s="146"/>
      <c r="N9">
        <f>+$E9</f>
        <v>4</v>
      </c>
      <c r="O9" t="s">
        <v>466</v>
      </c>
      <c r="Q9" s="150" t="s">
        <v>438</v>
      </c>
      <c r="R9" s="151">
        <v>3</v>
      </c>
    </row>
    <row r="10" spans="3:18">
      <c r="C10" t="str">
        <f>+'CE Curriculum'!A13</f>
        <v>FYE 1000</v>
      </c>
      <c r="D10" t="str">
        <f>+'CE Curriculum'!B13</f>
        <v>First Year Experience</v>
      </c>
      <c r="E10" s="122">
        <f>+'CE Curriculum'!C13</f>
        <v>1</v>
      </c>
      <c r="F10" s="122">
        <f>+'CE Curriculum'!D13</f>
        <v>0</v>
      </c>
      <c r="G10" s="122">
        <f>+'CE Curriculum'!E13</f>
        <v>0</v>
      </c>
      <c r="H10" s="122">
        <f t="shared" si="0"/>
        <v>0</v>
      </c>
      <c r="I10" s="121">
        <f t="shared" si="1"/>
        <v>0</v>
      </c>
      <c r="J10" s="127">
        <f t="shared" si="2"/>
        <v>9.9999999999999995E-8</v>
      </c>
      <c r="K10" s="146"/>
      <c r="L10" s="146"/>
      <c r="Q10" s="150" t="s">
        <v>439</v>
      </c>
      <c r="R10" s="151">
        <v>2.7</v>
      </c>
    </row>
    <row r="11" spans="3:18">
      <c r="Q11" s="150" t="s">
        <v>440</v>
      </c>
      <c r="R11" s="151">
        <v>2.2999999999999998</v>
      </c>
    </row>
    <row r="12" spans="3:18">
      <c r="C12" t="str">
        <f>+'CE Curriculum'!H8</f>
        <v>MTH 1505/2527*</v>
      </c>
      <c r="D12" t="str">
        <f>+'CE Curriculum'!I8</f>
        <v>Applied Stats/Prob &amp; Stat</v>
      </c>
      <c r="E12" s="122">
        <f>+'CE Curriculum'!J8</f>
        <v>4</v>
      </c>
      <c r="F12" s="122">
        <f>+'CE Curriculum'!K8</f>
        <v>0</v>
      </c>
      <c r="G12" s="122">
        <f>+'CE Curriculum'!L8</f>
        <v>0</v>
      </c>
      <c r="H12" s="122">
        <f t="shared" ref="H12:H15" si="3">+F12*E12</f>
        <v>0</v>
      </c>
      <c r="I12" s="121">
        <f t="shared" ref="I12:I15" si="4">+IF(OR(G12="P",G12="W",G12="T",G12="IP",G12="N",G12=0),0,E12*F12)</f>
        <v>0</v>
      </c>
      <c r="J12" s="127">
        <f t="shared" ref="J12:J15" si="5">+VLOOKUP(G12,$Q$6:$R$47,2,FALSE)*E12</f>
        <v>3.9999999999999998E-7</v>
      </c>
      <c r="K12" s="121">
        <f t="shared" ref="K12:K14" si="6">+IF(OR(G12="P",G12="W",G12="T",G12="IP",G12="N",G12=0),0,E12*F12)</f>
        <v>0</v>
      </c>
      <c r="L12" s="127">
        <f>+J12</f>
        <v>3.9999999999999998E-7</v>
      </c>
      <c r="Q12" s="150" t="s">
        <v>441</v>
      </c>
      <c r="R12" s="151">
        <v>2</v>
      </c>
    </row>
    <row r="13" spans="3:18">
      <c r="C13" t="str">
        <f>+'CE Curriculum'!H10</f>
        <v>MTH 1218</v>
      </c>
      <c r="D13" t="str">
        <f>+'CE Curriculum'!I10</f>
        <v>Calculus II</v>
      </c>
      <c r="E13" s="122">
        <f>+'CE Curriculum'!J10</f>
        <v>4</v>
      </c>
      <c r="F13" s="122">
        <f>+'CE Curriculum'!K10</f>
        <v>0</v>
      </c>
      <c r="G13" s="122">
        <f>+'CE Curriculum'!L10</f>
        <v>0</v>
      </c>
      <c r="H13" s="122">
        <f t="shared" si="3"/>
        <v>0</v>
      </c>
      <c r="I13" s="121">
        <f t="shared" si="4"/>
        <v>0</v>
      </c>
      <c r="J13" s="127">
        <f t="shared" si="5"/>
        <v>3.9999999999999998E-7</v>
      </c>
      <c r="K13" s="121">
        <f t="shared" si="6"/>
        <v>0</v>
      </c>
      <c r="L13" s="127">
        <f t="shared" ref="L13:L14" si="7">+J13</f>
        <v>3.9999999999999998E-7</v>
      </c>
      <c r="Q13" s="150" t="s">
        <v>442</v>
      </c>
      <c r="R13" s="151">
        <v>1.7</v>
      </c>
    </row>
    <row r="14" spans="3:18">
      <c r="C14" t="str">
        <f>+'CE Curriculum'!H11</f>
        <v>PHY 2211</v>
      </c>
      <c r="D14" t="str">
        <f>+'CE Curriculum'!I11</f>
        <v>Physics I + Lab</v>
      </c>
      <c r="E14" s="122">
        <f>+'CE Curriculum'!J11</f>
        <v>4</v>
      </c>
      <c r="F14" s="122">
        <f>+'CE Curriculum'!K11</f>
        <v>0</v>
      </c>
      <c r="G14" s="122">
        <f>+'CE Curriculum'!L11</f>
        <v>0</v>
      </c>
      <c r="H14" s="122">
        <f t="shared" si="3"/>
        <v>0</v>
      </c>
      <c r="I14" s="121">
        <f t="shared" si="4"/>
        <v>0</v>
      </c>
      <c r="J14" s="127">
        <f t="shared" si="5"/>
        <v>3.9999999999999998E-7</v>
      </c>
      <c r="K14" s="121">
        <f t="shared" si="6"/>
        <v>0</v>
      </c>
      <c r="L14" s="127">
        <f t="shared" si="7"/>
        <v>3.9999999999999998E-7</v>
      </c>
      <c r="Q14" s="150" t="s">
        <v>443</v>
      </c>
      <c r="R14" s="151">
        <v>1.3</v>
      </c>
    </row>
    <row r="15" spans="3:18">
      <c r="C15" t="str">
        <f>+'CE Curriculum'!H12</f>
        <v>Arts &amp; Lit (AL)</v>
      </c>
      <c r="D15" t="str">
        <f>+'CE Curriculum'!I12</f>
        <v>Elective (course here)</v>
      </c>
      <c r="E15" s="122">
        <f>+'CE Curriculum'!J12</f>
        <v>4</v>
      </c>
      <c r="F15" s="122">
        <f>+'CE Curriculum'!K12</f>
        <v>0</v>
      </c>
      <c r="G15" s="122">
        <f>+'CE Curriculum'!L12</f>
        <v>0</v>
      </c>
      <c r="H15" s="122">
        <f t="shared" si="3"/>
        <v>0</v>
      </c>
      <c r="I15" s="121">
        <f t="shared" si="4"/>
        <v>0</v>
      </c>
      <c r="J15" s="127">
        <f t="shared" si="5"/>
        <v>3.9999999999999998E-7</v>
      </c>
      <c r="K15" s="146"/>
      <c r="L15" s="146"/>
      <c r="N15">
        <f>+$E15</f>
        <v>4</v>
      </c>
      <c r="O15" t="s">
        <v>469</v>
      </c>
      <c r="Q15" s="150" t="s">
        <v>444</v>
      </c>
      <c r="R15" s="151">
        <v>1</v>
      </c>
    </row>
    <row r="16" spans="3:18">
      <c r="Q16" s="150" t="s">
        <v>445</v>
      </c>
      <c r="R16" s="151">
        <v>0.7</v>
      </c>
    </row>
    <row r="17" spans="3:18">
      <c r="C17" t="str">
        <f>+'CE Curriculum'!A18</f>
        <v>CEN 2001</v>
      </c>
      <c r="D17" t="str">
        <f>+'CE Curriculum'!B18</f>
        <v>Site Engineering + Lab</v>
      </c>
      <c r="E17" s="122">
        <f>+'CE Curriculum'!C18</f>
        <v>4</v>
      </c>
      <c r="F17" s="122">
        <f>+'CE Curriculum'!D18</f>
        <v>0</v>
      </c>
      <c r="G17" s="122">
        <f>+'CE Curriculum'!E18</f>
        <v>0</v>
      </c>
      <c r="H17" s="122">
        <f t="shared" ref="H17:H20" si="8">+F17*E17</f>
        <v>0</v>
      </c>
      <c r="I17" s="121">
        <f t="shared" ref="I17:I20" si="9">+IF(OR(G17="P",G17="W",G17="T",G17="IP",G17="N",G17=0),0,E17*F17)</f>
        <v>0</v>
      </c>
      <c r="J17" s="127">
        <f t="shared" ref="J17:J20" si="10">+VLOOKUP(G17,$Q$6:$R$47,2,FALSE)*E17</f>
        <v>3.9999999999999998E-7</v>
      </c>
      <c r="K17" s="121">
        <f t="shared" ref="K17:K20" si="11">+IF(OR(G17="P",G17="W",G17="T",G17="IP",G17="N",G17=0),0,E17*F17)</f>
        <v>0</v>
      </c>
      <c r="L17" s="127">
        <f t="shared" ref="L17:L20" si="12">+J17</f>
        <v>3.9999999999999998E-7</v>
      </c>
      <c r="Q17" s="150" t="s">
        <v>446</v>
      </c>
      <c r="R17" s="151">
        <v>0</v>
      </c>
    </row>
    <row r="18" spans="3:18">
      <c r="C18" t="str">
        <f>+'CE Curriculum'!A19</f>
        <v>GEN 2010</v>
      </c>
      <c r="D18" t="str">
        <f>+'CE Curriculum'!B19</f>
        <v>Mechanics I (Statics)</v>
      </c>
      <c r="E18" s="122">
        <f>+'CE Curriculum'!C19</f>
        <v>4</v>
      </c>
      <c r="F18" s="122">
        <f>+'CE Curriculum'!D19</f>
        <v>0</v>
      </c>
      <c r="G18" s="122">
        <f>+'CE Curriculum'!E19</f>
        <v>0</v>
      </c>
      <c r="H18" s="122">
        <f t="shared" si="8"/>
        <v>0</v>
      </c>
      <c r="I18" s="121">
        <f t="shared" si="9"/>
        <v>0</v>
      </c>
      <c r="J18" s="127">
        <f t="shared" si="10"/>
        <v>3.9999999999999998E-7</v>
      </c>
      <c r="K18" s="121">
        <f t="shared" si="11"/>
        <v>0</v>
      </c>
      <c r="L18" s="127">
        <f t="shared" si="12"/>
        <v>3.9999999999999998E-7</v>
      </c>
      <c r="Q18" s="150" t="s">
        <v>447</v>
      </c>
      <c r="R18" s="151">
        <v>0</v>
      </c>
    </row>
    <row r="19" spans="3:18">
      <c r="C19" t="str">
        <f>+'CE Curriculum'!A20</f>
        <v xml:space="preserve">CHM 1110 </v>
      </c>
      <c r="D19" t="str">
        <f>+'CE Curriculum'!B20</f>
        <v>General Chemistry + Lab</v>
      </c>
      <c r="E19" s="122">
        <f>+'CE Curriculum'!C20</f>
        <v>4</v>
      </c>
      <c r="F19" s="122">
        <f>+'CE Curriculum'!D20</f>
        <v>0</v>
      </c>
      <c r="G19" s="122">
        <f>+'CE Curriculum'!E20</f>
        <v>0</v>
      </c>
      <c r="H19" s="122">
        <f t="shared" si="8"/>
        <v>0</v>
      </c>
      <c r="I19" s="121">
        <f t="shared" si="9"/>
        <v>0</v>
      </c>
      <c r="J19" s="127">
        <f t="shared" si="10"/>
        <v>3.9999999999999998E-7</v>
      </c>
      <c r="K19" s="121">
        <f t="shared" si="11"/>
        <v>0</v>
      </c>
      <c r="L19" s="127">
        <f t="shared" si="12"/>
        <v>3.9999999999999998E-7</v>
      </c>
      <c r="M19">
        <v>1</v>
      </c>
      <c r="N19">
        <f>+$E19</f>
        <v>4</v>
      </c>
      <c r="O19" t="s">
        <v>473</v>
      </c>
      <c r="Q19" s="150" t="s">
        <v>448</v>
      </c>
      <c r="R19" s="151">
        <v>0</v>
      </c>
    </row>
    <row r="20" spans="3:18">
      <c r="C20" t="str">
        <f>+'CE Curriculum'!A22</f>
        <v>MTH 2219</v>
      </c>
      <c r="D20" t="str">
        <f>+'CE Curriculum'!B22</f>
        <v>Calculus III</v>
      </c>
      <c r="E20" s="122">
        <f>+'CE Curriculum'!C22</f>
        <v>4</v>
      </c>
      <c r="F20" s="122">
        <f>+'CE Curriculum'!D22</f>
        <v>0</v>
      </c>
      <c r="G20" s="122">
        <f>+'CE Curriculum'!E22</f>
        <v>0</v>
      </c>
      <c r="H20" s="122">
        <f t="shared" si="8"/>
        <v>0</v>
      </c>
      <c r="I20" s="121">
        <f t="shared" si="9"/>
        <v>0</v>
      </c>
      <c r="J20" s="127">
        <f t="shared" si="10"/>
        <v>3.9999999999999998E-7</v>
      </c>
      <c r="K20" s="121">
        <f t="shared" si="11"/>
        <v>0</v>
      </c>
      <c r="L20" s="127">
        <f t="shared" si="12"/>
        <v>3.9999999999999998E-7</v>
      </c>
      <c r="Q20" s="150">
        <v>0</v>
      </c>
      <c r="R20" s="151">
        <v>9.9999999999999995E-8</v>
      </c>
    </row>
    <row r="21" spans="3:18">
      <c r="Q21" s="121" t="s">
        <v>477</v>
      </c>
      <c r="R21" s="151">
        <v>0</v>
      </c>
    </row>
    <row r="22" spans="3:18">
      <c r="C22" t="str">
        <f>+'CE Curriculum'!H18</f>
        <v>GEN 2012</v>
      </c>
      <c r="D22" t="str">
        <f>+'CE Curriculum'!I18</f>
        <v>Mech. of Mtrls. + Lab</v>
      </c>
      <c r="E22" s="122">
        <f>+'CE Curriculum'!J18</f>
        <v>4</v>
      </c>
      <c r="F22" s="122">
        <f>+'CE Curriculum'!K18</f>
        <v>0</v>
      </c>
      <c r="G22" s="122">
        <f>+'CE Curriculum'!L18</f>
        <v>0</v>
      </c>
      <c r="H22" s="122">
        <f t="shared" ref="H22:H25" si="13">+F22*E22</f>
        <v>0</v>
      </c>
      <c r="I22" s="121">
        <f t="shared" ref="I22:I25" si="14">+IF(OR(G22="P",G22="W",G22="T",G22="IP",G22="N",G22=0),0,E22*F22)</f>
        <v>0</v>
      </c>
      <c r="J22" s="127">
        <f t="shared" ref="J22:J25" si="15">+VLOOKUP(G22,$Q$6:$R$47,2,FALSE)*E22</f>
        <v>3.9999999999999998E-7</v>
      </c>
      <c r="K22" s="121">
        <f t="shared" ref="K22:K25" si="16">+IF(OR(G22="P",G22="W",G22="T",G22="IP",G22="N",G22=0),0,E22*F22)</f>
        <v>0</v>
      </c>
      <c r="L22" s="127">
        <f t="shared" ref="L22:L25" si="17">+J22</f>
        <v>3.9999999999999998E-7</v>
      </c>
      <c r="Q22" s="121" t="s">
        <v>478</v>
      </c>
      <c r="R22" s="151">
        <v>0</v>
      </c>
    </row>
    <row r="23" spans="3:18">
      <c r="C23" t="str">
        <f>+'CE Curriculum'!H19</f>
        <v>GEN 3040</v>
      </c>
      <c r="D23" t="str">
        <f>+'CE Curriculum'!I19</f>
        <v>Fluid Mech. + Lab</v>
      </c>
      <c r="E23" s="122">
        <f>+'CE Curriculum'!J19</f>
        <v>4</v>
      </c>
      <c r="F23" s="122">
        <f>+'CE Curriculum'!K19</f>
        <v>0</v>
      </c>
      <c r="G23" s="122">
        <f>+'CE Curriculum'!L19</f>
        <v>0</v>
      </c>
      <c r="H23" s="122">
        <f t="shared" si="13"/>
        <v>0</v>
      </c>
      <c r="I23" s="121">
        <f t="shared" si="14"/>
        <v>0</v>
      </c>
      <c r="J23" s="127">
        <f t="shared" si="15"/>
        <v>3.9999999999999998E-7</v>
      </c>
      <c r="K23" s="121">
        <f t="shared" si="16"/>
        <v>0</v>
      </c>
      <c r="L23" s="127">
        <f t="shared" si="17"/>
        <v>3.9999999999999998E-7</v>
      </c>
      <c r="Q23" s="121" t="s">
        <v>479</v>
      </c>
      <c r="R23" s="151">
        <v>0</v>
      </c>
    </row>
    <row r="24" spans="3:18">
      <c r="C24" t="str">
        <f>+'CE Curriculum'!H20</f>
        <v>MTH 2220</v>
      </c>
      <c r="D24" t="str">
        <f>+'CE Curriculum'!I20</f>
        <v>Differential Equations</v>
      </c>
      <c r="E24" s="122">
        <f>+'CE Curriculum'!J20</f>
        <v>4</v>
      </c>
      <c r="F24" s="122">
        <f>+'CE Curriculum'!K20</f>
        <v>0</v>
      </c>
      <c r="G24" s="122">
        <f>+'CE Curriculum'!L20</f>
        <v>0</v>
      </c>
      <c r="H24" s="122">
        <f t="shared" si="13"/>
        <v>0</v>
      </c>
      <c r="I24" s="121">
        <f t="shared" si="14"/>
        <v>0</v>
      </c>
      <c r="J24" s="127">
        <f t="shared" si="15"/>
        <v>3.9999999999999998E-7</v>
      </c>
      <c r="K24" s="121">
        <f t="shared" si="16"/>
        <v>0</v>
      </c>
      <c r="L24" s="127">
        <f t="shared" si="17"/>
        <v>3.9999999999999998E-7</v>
      </c>
      <c r="Q24" s="121" t="s">
        <v>485</v>
      </c>
      <c r="R24" s="151">
        <v>0</v>
      </c>
    </row>
    <row r="25" spans="3:18">
      <c r="C25" t="str">
        <f>+'CE Curriculum'!H21</f>
        <v>CSC 1611</v>
      </c>
      <c r="D25" t="str">
        <f>+'CE Curriculum'!I21</f>
        <v>Problem Solving w/Python</v>
      </c>
      <c r="E25" s="122">
        <f>+'CE Curriculum'!J21</f>
        <v>4</v>
      </c>
      <c r="F25" s="122">
        <f>+'CE Curriculum'!K21</f>
        <v>0</v>
      </c>
      <c r="G25" s="122">
        <f>+'CE Curriculum'!L21</f>
        <v>0</v>
      </c>
      <c r="H25" s="122">
        <f t="shared" si="13"/>
        <v>0</v>
      </c>
      <c r="I25" s="121">
        <f t="shared" si="14"/>
        <v>0</v>
      </c>
      <c r="J25" s="127">
        <f t="shared" si="15"/>
        <v>3.9999999999999998E-7</v>
      </c>
      <c r="K25" s="121">
        <f t="shared" si="16"/>
        <v>0</v>
      </c>
      <c r="L25" s="127">
        <f t="shared" si="17"/>
        <v>3.9999999999999998E-7</v>
      </c>
      <c r="Q25" s="121" t="s">
        <v>486</v>
      </c>
      <c r="R25" s="151">
        <v>0</v>
      </c>
    </row>
    <row r="26" spans="3:18">
      <c r="Q26" s="121" t="s">
        <v>487</v>
      </c>
      <c r="R26" s="151">
        <v>0</v>
      </c>
    </row>
    <row r="27" spans="3:18">
      <c r="C27" t="str">
        <f>+'CE Curriculum'!A27</f>
        <v>CEN 3010</v>
      </c>
      <c r="D27" t="str">
        <f>+'CE Curriculum'!B27</f>
        <v>Structural Analysis</v>
      </c>
      <c r="E27" s="122">
        <f>+'CE Curriculum'!C27</f>
        <v>4</v>
      </c>
      <c r="F27" s="122">
        <f>+'CE Curriculum'!D27</f>
        <v>0</v>
      </c>
      <c r="G27" s="122">
        <f>+'CE Curriculum'!E27</f>
        <v>0</v>
      </c>
      <c r="H27" s="122">
        <f t="shared" ref="H27:H31" si="18">+F27*E27</f>
        <v>0</v>
      </c>
      <c r="I27" s="121">
        <f t="shared" ref="I27:I31" si="19">+IF(OR(G27="P",G27="W",G27="T",G27="IP",G27="N",G27=0),0,E27*F27)</f>
        <v>0</v>
      </c>
      <c r="J27" s="127">
        <f t="shared" ref="J27:J31" si="20">+VLOOKUP(G27,$Q$6:$R$47,2,FALSE)*E27</f>
        <v>3.9999999999999998E-7</v>
      </c>
      <c r="K27" s="121">
        <f t="shared" ref="K27:K30" si="21">+IF(OR(G27="P",G27="W",G27="T",G27="IP",G27="N",G27=0),0,E27*F27)</f>
        <v>0</v>
      </c>
      <c r="L27" s="127">
        <f t="shared" ref="L27:L30" si="22">+J27</f>
        <v>3.9999999999999998E-7</v>
      </c>
      <c r="Q27" s="121" t="s">
        <v>488</v>
      </c>
      <c r="R27" s="151">
        <v>0</v>
      </c>
    </row>
    <row r="28" spans="3:18">
      <c r="C28" t="str">
        <f>+'CE Curriculum'!A28</f>
        <v>CEN 3020</v>
      </c>
      <c r="D28" t="str">
        <f>+'CE Curriculum'!B28</f>
        <v>Geotech. Eng. + Lab</v>
      </c>
      <c r="E28" s="122">
        <f>+'CE Curriculum'!C28</f>
        <v>4</v>
      </c>
      <c r="F28" s="122">
        <f>+'CE Curriculum'!D28</f>
        <v>0</v>
      </c>
      <c r="G28" s="122">
        <f>+'CE Curriculum'!E28</f>
        <v>0</v>
      </c>
      <c r="H28" s="122">
        <f t="shared" si="18"/>
        <v>0</v>
      </c>
      <c r="I28" s="121">
        <f t="shared" si="19"/>
        <v>0</v>
      </c>
      <c r="J28" s="127">
        <f t="shared" si="20"/>
        <v>3.9999999999999998E-7</v>
      </c>
      <c r="K28" s="121">
        <f t="shared" si="21"/>
        <v>0</v>
      </c>
      <c r="L28" s="127">
        <f t="shared" si="22"/>
        <v>3.9999999999999998E-7</v>
      </c>
      <c r="Q28" s="121" t="s">
        <v>489</v>
      </c>
      <c r="R28" s="151">
        <v>0</v>
      </c>
    </row>
    <row r="29" spans="3:18">
      <c r="C29" t="str">
        <f>+'CE Curriculum'!A29</f>
        <v>CEN 3045</v>
      </c>
      <c r="D29" t="str">
        <f>+'CE Curriculum'!B29</f>
        <v>Water Res. &amp; Hydraulics</v>
      </c>
      <c r="E29" s="122">
        <f>+'CE Curriculum'!C29</f>
        <v>2</v>
      </c>
      <c r="F29" s="122">
        <f>+'CE Curriculum'!D29</f>
        <v>0</v>
      </c>
      <c r="G29" s="122">
        <f>+'CE Curriculum'!E29</f>
        <v>0</v>
      </c>
      <c r="H29" s="122">
        <f t="shared" si="18"/>
        <v>0</v>
      </c>
      <c r="I29" s="121">
        <f t="shared" si="19"/>
        <v>0</v>
      </c>
      <c r="J29" s="127">
        <f t="shared" si="20"/>
        <v>1.9999999999999999E-7</v>
      </c>
      <c r="K29" s="121">
        <f t="shared" si="21"/>
        <v>0</v>
      </c>
      <c r="L29" s="127">
        <f t="shared" si="22"/>
        <v>1.9999999999999999E-7</v>
      </c>
      <c r="Q29" s="121" t="s">
        <v>490</v>
      </c>
      <c r="R29" s="151">
        <v>0</v>
      </c>
    </row>
    <row r="30" spans="3:18">
      <c r="C30" t="str">
        <f>+'CE Curriculum'!A30</f>
        <v>Sci/MTH Elec ◊</v>
      </c>
      <c r="D30" t="str">
        <f>+'CE Curriculum'!B30</f>
        <v>Elective (course here)</v>
      </c>
      <c r="E30" s="122">
        <f>+'CE Curriculum'!C30</f>
        <v>4</v>
      </c>
      <c r="F30" s="122">
        <f>+'CE Curriculum'!D30</f>
        <v>0</v>
      </c>
      <c r="G30" s="122">
        <f>+'CE Curriculum'!E30</f>
        <v>0</v>
      </c>
      <c r="H30" s="122">
        <f t="shared" si="18"/>
        <v>0</v>
      </c>
      <c r="I30" s="121">
        <f t="shared" si="19"/>
        <v>0</v>
      </c>
      <c r="J30" s="127">
        <f t="shared" si="20"/>
        <v>3.9999999999999998E-7</v>
      </c>
      <c r="K30" s="121">
        <f t="shared" si="21"/>
        <v>0</v>
      </c>
      <c r="L30" s="127">
        <f t="shared" si="22"/>
        <v>3.9999999999999998E-7</v>
      </c>
      <c r="Q30" s="121" t="s">
        <v>491</v>
      </c>
      <c r="R30" s="151">
        <v>0</v>
      </c>
    </row>
    <row r="31" spans="3:18">
      <c r="C31" t="str">
        <f>+'CE Curriculum'!A31</f>
        <v>Hist. Studies (H)</v>
      </c>
      <c r="D31" t="str">
        <f>+'CE Curriculum'!B31</f>
        <v>Elective (course here)</v>
      </c>
      <c r="E31" s="122">
        <f>+'CE Curriculum'!C31</f>
        <v>4</v>
      </c>
      <c r="F31" s="122">
        <f>+'CE Curriculum'!D31</f>
        <v>0</v>
      </c>
      <c r="G31" s="122">
        <f>+'CE Curriculum'!E31</f>
        <v>0</v>
      </c>
      <c r="H31" s="122">
        <f t="shared" si="18"/>
        <v>0</v>
      </c>
      <c r="I31" s="121">
        <f t="shared" si="19"/>
        <v>0</v>
      </c>
      <c r="J31" s="127">
        <f t="shared" si="20"/>
        <v>3.9999999999999998E-7</v>
      </c>
      <c r="K31" s="146"/>
      <c r="L31" s="146"/>
      <c r="N31">
        <f>+$E31</f>
        <v>4</v>
      </c>
      <c r="O31" t="s">
        <v>470</v>
      </c>
      <c r="Q31" s="121" t="s">
        <v>492</v>
      </c>
      <c r="R31" s="151">
        <v>0</v>
      </c>
    </row>
    <row r="32" spans="3:18">
      <c r="Q32" s="121" t="s">
        <v>493</v>
      </c>
      <c r="R32" s="151">
        <v>0</v>
      </c>
    </row>
    <row r="33" spans="3:18">
      <c r="C33" t="str">
        <f>+'CE Curriculum'!H27</f>
        <v>CEN 3030</v>
      </c>
      <c r="D33" t="str">
        <f>+'CE Curriculum'!I27</f>
        <v>Transp.  Eng. + Lab</v>
      </c>
      <c r="E33" s="122">
        <f>+'CE Curriculum'!J27</f>
        <v>4</v>
      </c>
      <c r="F33" s="122">
        <f>+'CE Curriculum'!K27</f>
        <v>0</v>
      </c>
      <c r="G33" s="122">
        <f>+'CE Curriculum'!L27</f>
        <v>0</v>
      </c>
      <c r="H33" s="122">
        <f t="shared" ref="H33:H37" si="23">+F33*E33</f>
        <v>0</v>
      </c>
      <c r="I33" s="121">
        <f t="shared" ref="I33:I37" si="24">+IF(OR(G33="P",G33="W",G33="T",G33="IP",G33="N",G33=0),0,E33*F33)</f>
        <v>0</v>
      </c>
      <c r="J33" s="127">
        <f t="shared" ref="J33:J37" si="25">+VLOOKUP(G33,$Q$6:$R$47,2,FALSE)*E33</f>
        <v>3.9999999999999998E-7</v>
      </c>
      <c r="K33" s="121">
        <f t="shared" ref="K33:K35" si="26">+IF(OR(G33="P",G33="W",G33="T",G33="IP",G33="N",G33=0),0,E33*F33)</f>
        <v>0</v>
      </c>
      <c r="L33" s="127">
        <f t="shared" ref="L33:L35" si="27">+J33</f>
        <v>3.9999999999999998E-7</v>
      </c>
      <c r="Q33" s="121" t="s">
        <v>494</v>
      </c>
      <c r="R33" s="151">
        <v>0</v>
      </c>
    </row>
    <row r="34" spans="3:18">
      <c r="C34" t="str">
        <f>+'CE Curriculum'!H28</f>
        <v>CEN 3050</v>
      </c>
      <c r="D34" t="str">
        <f>+'CE Curriculum'!I28</f>
        <v>Environ. Eng. + Lab</v>
      </c>
      <c r="E34" s="122">
        <f>+'CE Curriculum'!J28</f>
        <v>4</v>
      </c>
      <c r="F34" s="122">
        <f>+'CE Curriculum'!K28</f>
        <v>0</v>
      </c>
      <c r="G34" s="122">
        <f>+'CE Curriculum'!L28</f>
        <v>0</v>
      </c>
      <c r="H34" s="122">
        <f t="shared" si="23"/>
        <v>0</v>
      </c>
      <c r="I34" s="121">
        <f t="shared" si="24"/>
        <v>0</v>
      </c>
      <c r="J34" s="127">
        <f t="shared" si="25"/>
        <v>3.9999999999999998E-7</v>
      </c>
      <c r="K34" s="121">
        <f t="shared" si="26"/>
        <v>0</v>
      </c>
      <c r="L34" s="127">
        <f t="shared" si="27"/>
        <v>3.9999999999999998E-7</v>
      </c>
      <c r="Q34" s="121" t="s">
        <v>495</v>
      </c>
      <c r="R34" s="151">
        <v>0</v>
      </c>
    </row>
    <row r="35" spans="3:18">
      <c r="C35" t="str">
        <f>+'CE Curriculum'!H29</f>
        <v>CEN 2050</v>
      </c>
      <c r="D35" t="str">
        <f>+'CE Curriculum'!I29</f>
        <v>Intro to Geology</v>
      </c>
      <c r="E35" s="122">
        <f>+'CE Curriculum'!J29</f>
        <v>2</v>
      </c>
      <c r="F35" s="122">
        <f>+'CE Curriculum'!K29</f>
        <v>0</v>
      </c>
      <c r="G35" s="122">
        <f>+'CE Curriculum'!L29</f>
        <v>0</v>
      </c>
      <c r="H35" s="122">
        <f t="shared" si="23"/>
        <v>0</v>
      </c>
      <c r="I35" s="121">
        <f t="shared" si="24"/>
        <v>0</v>
      </c>
      <c r="J35" s="127">
        <f t="shared" si="25"/>
        <v>1.9999999999999999E-7</v>
      </c>
      <c r="K35" s="121">
        <f t="shared" si="26"/>
        <v>0</v>
      </c>
      <c r="L35" s="127">
        <f t="shared" si="27"/>
        <v>1.9999999999999999E-7</v>
      </c>
      <c r="Q35" s="121" t="s">
        <v>496</v>
      </c>
      <c r="R35" s="151">
        <v>0</v>
      </c>
    </row>
    <row r="36" spans="3:18">
      <c r="C36" t="str">
        <f>+'CE Curriculum'!H30</f>
        <v>RTS 1000 Level</v>
      </c>
      <c r="D36" t="str">
        <f>+'CE Curriculum'!I30</f>
        <v>Elective (course here)</v>
      </c>
      <c r="E36" s="122">
        <f>+'CE Curriculum'!J30</f>
        <v>4</v>
      </c>
      <c r="F36" s="122">
        <f>+'CE Curriculum'!K30</f>
        <v>0</v>
      </c>
      <c r="G36" s="122">
        <f>+'CE Curriculum'!L30</f>
        <v>0</v>
      </c>
      <c r="H36" s="122">
        <f t="shared" si="23"/>
        <v>0</v>
      </c>
      <c r="I36" s="121">
        <f t="shared" si="24"/>
        <v>0</v>
      </c>
      <c r="J36" s="127">
        <f t="shared" si="25"/>
        <v>3.9999999999999998E-7</v>
      </c>
      <c r="K36" s="146"/>
      <c r="L36" s="146"/>
      <c r="N36">
        <f>+$E36</f>
        <v>4</v>
      </c>
      <c r="O36" t="s">
        <v>468</v>
      </c>
      <c r="Q36" s="121" t="s">
        <v>497</v>
      </c>
      <c r="R36" s="151">
        <v>0</v>
      </c>
    </row>
    <row r="37" spans="3:18">
      <c r="C37" t="str">
        <f>+'CE Curriculum'!H31</f>
        <v>Ethics (E)</v>
      </c>
      <c r="D37" t="str">
        <f>+'CE Curriculum'!I31</f>
        <v>Elective (course here)</v>
      </c>
      <c r="E37" s="122">
        <f>+'CE Curriculum'!J31</f>
        <v>4</v>
      </c>
      <c r="F37" s="122">
        <f>+'CE Curriculum'!K31</f>
        <v>0</v>
      </c>
      <c r="G37" s="122">
        <f>+'CE Curriculum'!L31</f>
        <v>0</v>
      </c>
      <c r="H37" s="122">
        <f t="shared" si="23"/>
        <v>0</v>
      </c>
      <c r="I37" s="121">
        <f t="shared" si="24"/>
        <v>0</v>
      </c>
      <c r="J37" s="127">
        <f t="shared" si="25"/>
        <v>3.9999999999999998E-7</v>
      </c>
      <c r="K37" s="146"/>
      <c r="L37" s="146"/>
      <c r="N37">
        <f>+$E37</f>
        <v>4</v>
      </c>
      <c r="O37" t="s">
        <v>467</v>
      </c>
      <c r="Q37" s="121" t="s">
        <v>498</v>
      </c>
      <c r="R37" s="151">
        <v>0</v>
      </c>
    </row>
    <row r="38" spans="3:18">
      <c r="Q38" s="121" t="s">
        <v>499</v>
      </c>
      <c r="R38" s="151">
        <v>0</v>
      </c>
    </row>
    <row r="39" spans="3:18">
      <c r="C39" t="str">
        <f>+'CE Curriculum'!A36</f>
        <v>Design Elective A **</v>
      </c>
      <c r="D39" t="str">
        <f>+'CE Curriculum'!B36</f>
        <v>Elective (course here)</v>
      </c>
      <c r="E39" s="122">
        <f>+'CE Curriculum'!C36</f>
        <v>4</v>
      </c>
      <c r="F39" s="122">
        <f>+'CE Curriculum'!D36</f>
        <v>0</v>
      </c>
      <c r="G39" s="122">
        <f>+'CE Curriculum'!E36</f>
        <v>0</v>
      </c>
      <c r="H39" s="122">
        <f t="shared" ref="H39:H42" si="28">+F39*E39</f>
        <v>0</v>
      </c>
      <c r="I39" s="121">
        <f t="shared" ref="I39:I42" si="29">+IF(OR(G39="P",G39="W",G39="T",G39="IP",G39="N",G39=0),0,E39*F39)</f>
        <v>0</v>
      </c>
      <c r="J39" s="127">
        <f t="shared" ref="J39:J42" si="30">+VLOOKUP(G39,$Q$6:$R$47,2,FALSE)*E39</f>
        <v>3.9999999999999998E-7</v>
      </c>
      <c r="K39" s="121">
        <f t="shared" ref="K39:K41" si="31">+IF(OR(G39="P",G39="W",G39="T",G39="IP",G39="N",G39=0),0,E39*F39)</f>
        <v>0</v>
      </c>
      <c r="L39" s="127">
        <f t="shared" ref="L39:L41" si="32">+J39</f>
        <v>3.9999999999999998E-7</v>
      </c>
      <c r="Q39" s="121" t="s">
        <v>500</v>
      </c>
      <c r="R39" s="151">
        <v>0</v>
      </c>
    </row>
    <row r="40" spans="3:18">
      <c r="C40" t="str">
        <f>+'CE Curriculum'!A37</f>
        <v>Design Elective B **</v>
      </c>
      <c r="D40" t="str">
        <f>+'CE Curriculum'!B37</f>
        <v>Elective (course here)</v>
      </c>
      <c r="E40" s="122">
        <f>+'CE Curriculum'!C37</f>
        <v>4</v>
      </c>
      <c r="F40" s="122">
        <f>+'CE Curriculum'!D37</f>
        <v>0</v>
      </c>
      <c r="G40" s="122">
        <f>+'CE Curriculum'!E37</f>
        <v>0</v>
      </c>
      <c r="H40" s="122">
        <f t="shared" si="28"/>
        <v>0</v>
      </c>
      <c r="I40" s="121">
        <f t="shared" si="29"/>
        <v>0</v>
      </c>
      <c r="J40" s="127">
        <f t="shared" si="30"/>
        <v>3.9999999999999998E-7</v>
      </c>
      <c r="K40" s="121">
        <f t="shared" si="31"/>
        <v>0</v>
      </c>
      <c r="L40" s="127">
        <f t="shared" si="32"/>
        <v>3.9999999999999998E-7</v>
      </c>
      <c r="Q40" s="121" t="s">
        <v>501</v>
      </c>
      <c r="R40" s="151">
        <v>0</v>
      </c>
    </row>
    <row r="41" spans="3:18">
      <c r="C41" t="str">
        <f>+'CE Curriculum'!A38</f>
        <v>Technical Elec.§</v>
      </c>
      <c r="D41" t="str">
        <f>+'CE Curriculum'!B38</f>
        <v>Elective (course here)</v>
      </c>
      <c r="E41" s="122">
        <f>+'CE Curriculum'!C38</f>
        <v>4</v>
      </c>
      <c r="F41" s="122">
        <f>+'CE Curriculum'!D38</f>
        <v>0</v>
      </c>
      <c r="G41" s="122">
        <f>+'CE Curriculum'!E38</f>
        <v>0</v>
      </c>
      <c r="H41" s="122">
        <f t="shared" si="28"/>
        <v>0</v>
      </c>
      <c r="I41" s="121">
        <f t="shared" si="29"/>
        <v>0</v>
      </c>
      <c r="J41" s="127">
        <f t="shared" si="30"/>
        <v>3.9999999999999998E-7</v>
      </c>
      <c r="K41" s="121">
        <f t="shared" si="31"/>
        <v>0</v>
      </c>
      <c r="L41" s="127">
        <f t="shared" si="32"/>
        <v>3.9999999999999998E-7</v>
      </c>
      <c r="Q41" s="121" t="s">
        <v>502</v>
      </c>
      <c r="R41" s="151">
        <v>0</v>
      </c>
    </row>
    <row r="42" spans="3:18">
      <c r="C42" t="str">
        <f>+'CE Curriculum'!A39</f>
        <v>Soc. Science (SS)</v>
      </c>
      <c r="D42" t="str">
        <f>+'CE Curriculum'!B39</f>
        <v>Elective (course here)</v>
      </c>
      <c r="E42" s="122">
        <f>+'CE Curriculum'!C39</f>
        <v>4</v>
      </c>
      <c r="F42" s="122">
        <f>+'CE Curriculum'!D39</f>
        <v>0</v>
      </c>
      <c r="G42" s="122">
        <f>+'CE Curriculum'!E39</f>
        <v>0</v>
      </c>
      <c r="H42" s="122">
        <f t="shared" si="28"/>
        <v>0</v>
      </c>
      <c r="I42" s="121">
        <f t="shared" si="29"/>
        <v>0</v>
      </c>
      <c r="J42" s="127">
        <f t="shared" si="30"/>
        <v>3.9999999999999998E-7</v>
      </c>
      <c r="K42" s="146"/>
      <c r="L42" s="146"/>
      <c r="N42">
        <f>+$E42</f>
        <v>4</v>
      </c>
      <c r="O42" t="s">
        <v>472</v>
      </c>
      <c r="Q42" s="121" t="s">
        <v>503</v>
      </c>
      <c r="R42" s="151">
        <v>0</v>
      </c>
    </row>
    <row r="43" spans="3:18">
      <c r="Q43" s="121" t="s">
        <v>504</v>
      </c>
      <c r="R43" s="151">
        <v>0</v>
      </c>
    </row>
    <row r="44" spans="3:18">
      <c r="C44" t="str">
        <f>+'CE Curriculum'!H36</f>
        <v>CEN 4901W</v>
      </c>
      <c r="D44" t="str">
        <f>+'CE Curriculum'!I36</f>
        <v>Design Project</v>
      </c>
      <c r="E44" s="122">
        <f>+'CE Curriculum'!J36</f>
        <v>4</v>
      </c>
      <c r="F44" s="122">
        <f>+'CE Curriculum'!K36</f>
        <v>0</v>
      </c>
      <c r="G44" s="122">
        <f>+'CE Curriculum'!L36</f>
        <v>0</v>
      </c>
      <c r="H44" s="122">
        <f t="shared" ref="H44:H47" si="33">+F44*E44</f>
        <v>0</v>
      </c>
      <c r="I44" s="121">
        <f t="shared" ref="I44:I47" si="34">+IF(OR(G44="P",G44="W",G44="T",G44="IP",G44="N",G44=0),0,E44*F44)</f>
        <v>0</v>
      </c>
      <c r="J44" s="127">
        <f t="shared" ref="J44:J47" si="35">+VLOOKUP(G44,$Q$6:$R$47,2,FALSE)*E44</f>
        <v>3.9999999999999998E-7</v>
      </c>
      <c r="K44" s="121">
        <f t="shared" ref="K44:K46" si="36">+IF(OR(G44="P",G44="W",G44="T",G44="IP",G44="N",G44=0),0,E44*F44)</f>
        <v>0</v>
      </c>
      <c r="L44" s="127">
        <f t="shared" ref="L44:L46" si="37">+J44</f>
        <v>3.9999999999999998E-7</v>
      </c>
      <c r="O44" t="s">
        <v>509</v>
      </c>
      <c r="Q44" s="121" t="s">
        <v>505</v>
      </c>
      <c r="R44" s="151">
        <v>0</v>
      </c>
    </row>
    <row r="45" spans="3:18">
      <c r="C45" t="str">
        <f>+'CE Curriculum'!H37</f>
        <v>Design Elective C **</v>
      </c>
      <c r="D45" t="str">
        <f>+'CE Curriculum'!I37</f>
        <v>Elective (course here)</v>
      </c>
      <c r="E45" s="122">
        <f>+'CE Curriculum'!J37</f>
        <v>4</v>
      </c>
      <c r="F45" s="122">
        <f>+'CE Curriculum'!K37</f>
        <v>0</v>
      </c>
      <c r="G45" s="122">
        <f>+'CE Curriculum'!L37</f>
        <v>0</v>
      </c>
      <c r="H45" s="122">
        <f t="shared" si="33"/>
        <v>0</v>
      </c>
      <c r="I45" s="121">
        <f t="shared" si="34"/>
        <v>0</v>
      </c>
      <c r="J45" s="127">
        <f t="shared" si="35"/>
        <v>3.9999999999999998E-7</v>
      </c>
      <c r="K45" s="121">
        <f t="shared" si="36"/>
        <v>0</v>
      </c>
      <c r="L45" s="127">
        <f t="shared" si="37"/>
        <v>3.9999999999999998E-7</v>
      </c>
      <c r="Q45" s="121" t="s">
        <v>506</v>
      </c>
      <c r="R45" s="151">
        <v>0</v>
      </c>
    </row>
    <row r="46" spans="3:18">
      <c r="C46" t="str">
        <f>+'CE Curriculum'!H38</f>
        <v>Open CE Elec. Ä</v>
      </c>
      <c r="D46" t="str">
        <f>+'CE Curriculum'!I38</f>
        <v>Elective (course here)</v>
      </c>
      <c r="E46" s="122">
        <f>+'CE Curriculum'!J38</f>
        <v>4</v>
      </c>
      <c r="F46" s="122">
        <f>+'CE Curriculum'!K38</f>
        <v>0</v>
      </c>
      <c r="G46" s="122">
        <f>+'CE Curriculum'!L38</f>
        <v>0</v>
      </c>
      <c r="H46" s="122">
        <f t="shared" si="33"/>
        <v>0</v>
      </c>
      <c r="I46" s="121">
        <f t="shared" si="34"/>
        <v>0</v>
      </c>
      <c r="J46" s="127">
        <f t="shared" si="35"/>
        <v>3.9999999999999998E-7</v>
      </c>
      <c r="K46" s="121">
        <f t="shared" si="36"/>
        <v>0</v>
      </c>
      <c r="L46" s="127">
        <f t="shared" si="37"/>
        <v>3.9999999999999998E-7</v>
      </c>
      <c r="Q46" s="121" t="s">
        <v>507</v>
      </c>
      <c r="R46" s="151">
        <v>0</v>
      </c>
    </row>
    <row r="47" spans="3:18">
      <c r="C47" t="str">
        <f>+'CE Curriculum'!H39</f>
        <v>Soc. Science (SS) †</v>
      </c>
      <c r="D47" t="str">
        <f>+'CE Curriculum'!I39</f>
        <v>Elective (course here)</v>
      </c>
      <c r="E47" s="122">
        <f>+'CE Curriculum'!J39</f>
        <v>4</v>
      </c>
      <c r="F47" s="122">
        <f>+'CE Curriculum'!K39</f>
        <v>0</v>
      </c>
      <c r="G47" s="122">
        <f>+'CE Curriculum'!L39</f>
        <v>0</v>
      </c>
      <c r="H47" s="122">
        <f t="shared" si="33"/>
        <v>0</v>
      </c>
      <c r="I47" s="121">
        <f t="shared" si="34"/>
        <v>0</v>
      </c>
      <c r="J47" s="127">
        <f t="shared" si="35"/>
        <v>3.9999999999999998E-7</v>
      </c>
      <c r="K47" s="146"/>
      <c r="L47" s="146"/>
      <c r="N47">
        <f>+$E47</f>
        <v>4</v>
      </c>
      <c r="O47" t="s">
        <v>472</v>
      </c>
      <c r="Q47" s="121" t="s">
        <v>508</v>
      </c>
      <c r="R47" s="151">
        <v>0</v>
      </c>
    </row>
  </sheetData>
  <mergeCells count="2">
    <mergeCell ref="I4:J4"/>
    <mergeCell ref="K4:L4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CE Curriculum</vt:lpstr>
      <vt:lpstr>Flowchart</vt:lpstr>
      <vt:lpstr>Electives</vt:lpstr>
      <vt:lpstr>GPA Calculator</vt:lpstr>
      <vt:lpstr>Flowchart!flow_chart_print</vt:lpstr>
      <vt:lpstr>'CE Curriculum'!Print_Area</vt:lpstr>
      <vt:lpstr>Flowchart!Print_Area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Kuszmaul, Joel</dc:creator>
  <cp:keywords/>
  <dc:description/>
  <cp:lastModifiedBy>Administrator</cp:lastModifiedBy>
  <cp:revision/>
  <cp:lastPrinted>2021-04-02T22:09:47Z</cp:lastPrinted>
  <dcterms:created xsi:type="dcterms:W3CDTF">1998-05-20T13:12:26Z</dcterms:created>
  <dcterms:modified xsi:type="dcterms:W3CDTF">2021-11-05T13:06:06Z</dcterms:modified>
  <cp:category/>
  <cp:contentStatus/>
</cp:coreProperties>
</file>